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FredrickGemo\Desktop\SOWASDIP 2025\Puntland\Rehabilitation of Mindigale WSS_Badhan District Puntland\"/>
    </mc:Choice>
  </mc:AlternateContent>
  <xr:revisionPtr revIDLastSave="0" documentId="13_ncr:1_{02C4F51D-016D-4D2D-9CD3-A32BA1663179}" xr6:coauthVersionLast="47" xr6:coauthVersionMax="47" xr10:uidLastSave="{00000000-0000-0000-0000-000000000000}"/>
  <bookViews>
    <workbookView xWindow="-110" yWindow="-110" windowWidth="19420" windowHeight="10300" xr2:uid="{A80024F7-DF4A-4756-B9E0-E59A1057B8DC}"/>
  </bookViews>
  <sheets>
    <sheet name="Mindigale WSS _Tender Docs"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6" i="2" l="1"/>
  <c r="B85" i="2"/>
  <c r="B84" i="2"/>
  <c r="B83" i="2"/>
  <c r="B82" i="2"/>
  <c r="B81" i="2"/>
  <c r="A72" i="2"/>
  <c r="A73" i="2" s="1"/>
  <c r="A74" i="2" s="1"/>
  <c r="A75" i="2" s="1"/>
  <c r="A76" i="2" s="1"/>
  <c r="A77" i="2" s="1"/>
  <c r="F78" i="2"/>
  <c r="A59" i="2"/>
  <c r="A60" i="2" s="1"/>
  <c r="A61" i="2" s="1"/>
  <c r="A62" i="2" s="1"/>
  <c r="A63" i="2" s="1"/>
  <c r="A64" i="2" s="1"/>
  <c r="A65" i="2" s="1"/>
  <c r="D55" i="2"/>
  <c r="A55" i="2"/>
  <c r="A56" i="2" s="1"/>
  <c r="F66" i="2"/>
  <c r="A47" i="2"/>
  <c r="A48" i="2" s="1"/>
  <c r="A42" i="2"/>
  <c r="A43" i="2" s="1"/>
  <c r="A44" i="2" s="1"/>
  <c r="A45" i="2" s="1"/>
  <c r="F49" i="2"/>
  <c r="A36" i="2"/>
  <c r="A37" i="2" s="1"/>
  <c r="A38" i="2" s="1"/>
  <c r="A39" i="2" s="1"/>
  <c r="F30" i="2"/>
  <c r="A30" i="2"/>
  <c r="F29" i="2"/>
  <c r="D22" i="2"/>
  <c r="D20" i="2"/>
  <c r="D15" i="2"/>
  <c r="D13" i="2"/>
  <c r="D12" i="2"/>
  <c r="D11" i="2"/>
  <c r="D10" i="2"/>
  <c r="D8" i="2"/>
  <c r="D7" i="2"/>
  <c r="D6" i="2"/>
  <c r="D5" i="2"/>
  <c r="F31" i="2" l="1"/>
  <c r="D9" i="2"/>
  <c r="F24" i="2" s="1"/>
</calcChain>
</file>

<file path=xl/sharedStrings.xml><?xml version="1.0" encoding="utf-8"?>
<sst xmlns="http://schemas.openxmlformats.org/spreadsheetml/2006/main" count="177" uniqueCount="106">
  <si>
    <t>Unit</t>
  </si>
  <si>
    <t>A</t>
  </si>
  <si>
    <t>B</t>
  </si>
  <si>
    <t>Lm</t>
  </si>
  <si>
    <t xml:space="preserve">With the relicts of excavation back fill the trench complete </t>
  </si>
  <si>
    <t>C</t>
  </si>
  <si>
    <t>pcs</t>
  </si>
  <si>
    <t>D</t>
  </si>
  <si>
    <t>I/N</t>
  </si>
  <si>
    <t>Quantity</t>
  </si>
  <si>
    <t>Rate in USD</t>
  </si>
  <si>
    <t>Amount in USD</t>
  </si>
  <si>
    <t xml:space="preserve">  </t>
  </si>
  <si>
    <t>Description of Work/Activities</t>
  </si>
  <si>
    <t>Pipeline Works</t>
  </si>
  <si>
    <t>QTY</t>
  </si>
  <si>
    <t>SUM</t>
  </si>
  <si>
    <t>TOTAL SUM</t>
  </si>
  <si>
    <t>Signature: …………………………………………………………………………………….............</t>
  </si>
  <si>
    <t>Address: …………………………………………………………………………………….............</t>
  </si>
  <si>
    <t>Tel No: ………………………………………………………………………………………….........</t>
  </si>
  <si>
    <t>Date: ……………………………………………………………………………………………………</t>
  </si>
  <si>
    <t>Stamp:</t>
  </si>
  <si>
    <t xml:space="preserve">               Tender for Rehabilitation of Midigale Water Supply System in Badhan District, Puntland</t>
  </si>
  <si>
    <t>m</t>
  </si>
  <si>
    <t>General cleaning for all broken stones, trees, sharps and other material which are occupying the area where is going to be build the elevated water tank .</t>
  </si>
  <si>
    <t>Excavation of 6 footings of 1.4mx1.4m and 1.2m depth. Excavated material may be used backfilling for this pits after casting of the footings upon the approval by the engineer depending on the soil properties.</t>
  </si>
  <si>
    <t>Lay 5cm thick Plain cement concrete of 1:3:6 mixing for column footings</t>
  </si>
  <si>
    <t>Construct 120x120x50 cm reinforced concrete footing of 1:2:4 mixing ratio with # 6 Y14 both ways and column neck of 40x40cm and 1.5m high with # 6 Y 16 and stirrups of 8mm@ 150mm/cc. For 6 nos of column.</t>
  </si>
  <si>
    <t>Re-fill and compact with pre excavated soil from the footing to the surrounding area of the columns neck's till the ground floor level.</t>
  </si>
  <si>
    <t>40cm thick stone masonary foundation with mixing ratio 1:4</t>
  </si>
  <si>
    <t>Construct 40cm wide, 20cm thick of reinforced concrete ground beam of 1:2:4 mixing ratio with # 6 Y16 and staffs of 8mm@ 150mm/cc over ground level.</t>
  </si>
  <si>
    <t>35cm thick Backfilling and well compact with pre excavated soil for floor level</t>
  </si>
  <si>
    <t>Lay 5cm thick Plain cement concrete of 1:3:6 mixing for floor level</t>
  </si>
  <si>
    <t>Construct 6 R.C (1:2:4 Mixing ratio) columns of 40cm x 40cm and 3.5m height reinforced by No.6 Y16 and staffs of Ø 8mm @150mm c/c.</t>
  </si>
  <si>
    <t>Construct 40cm wide, 50cm thick of reinforced concrete ring beams of 1:2:4 mixing ratio. The beams should be reinforced with # 6 Y14 and staffs of 8mm@ 150mm/cc.</t>
  </si>
  <si>
    <t>Construct 30cm wide, 40cm thick of reinforced concrete loaded beam of 1:2:4 mixing ratio with # 6 Y14 and staffs of 8mm@ 150mm/cc.</t>
  </si>
  <si>
    <t>Apply two coats of Plastering internal and external walls of the water holding section of the tank with a ratio of 1:2:4</t>
  </si>
  <si>
    <t>Item</t>
  </si>
  <si>
    <t xml:space="preserve">Superstructure Works </t>
  </si>
  <si>
    <t>Sub-total A _ 25m3 &amp; 12m-high Elevated Water Tank</t>
  </si>
  <si>
    <t xml:space="preserve">Drilling/Deepening of two shallow wells  </t>
  </si>
  <si>
    <t xml:space="preserve">Drill the shallow well up to 20 meters depth, well-1 from 4m to 20 meters  </t>
  </si>
  <si>
    <t xml:space="preserve">Drill the shallow well up to 15 meters depth, well-2 from 6m to 15 meters  </t>
  </si>
  <si>
    <t>Sub-total B _ Shallow Well Works</t>
  </si>
  <si>
    <t xml:space="preserve">Supply of Ø 2" HDPE PN10 Class B 2000 m long Distribution network buried at 0.50 m below ground from the new 25cums elevated tank to the village inclusive with necessary fittings </t>
  </si>
  <si>
    <t xml:space="preserve">Install Ø 2" HDPE PN10 Class B transmission pipe from the shallow well to the new 25 cums elevated water, inclusively with necessary fittings line and also fix and protect the pipe with a bed and cover layer of silt sand compacted at 85 Proctor complete </t>
  </si>
  <si>
    <t xml:space="preserve">DN 2", PN6, male threaded GI Nipple </t>
  </si>
  <si>
    <t>No</t>
  </si>
  <si>
    <t>DN 2" PN6, GI Tee</t>
  </si>
  <si>
    <t xml:space="preserve">DN 2" PN6, female threaded GI Union </t>
  </si>
  <si>
    <t xml:space="preserve">DN 2" PN6, DCI gate valve, female threaded </t>
  </si>
  <si>
    <t xml:space="preserve">DN 2", class B GI pipe, 6 m long, both ends male threaded, complete with female threaded couplings </t>
  </si>
  <si>
    <t xml:space="preserve">Riser pipes  Ø 2" HDPE PN15 Class c inclusive with necessary fittings </t>
  </si>
  <si>
    <t>Installation labor costs, testing and commissioning.</t>
  </si>
  <si>
    <t>Ls</t>
  </si>
  <si>
    <t>Distribution network pipeline (2650m)</t>
  </si>
  <si>
    <t>Sub-total C _ Pipeline Works</t>
  </si>
  <si>
    <t>Inlet pipe, Overflow pipe, Air vint pipe, Drain pipe and Standing pipe fittings</t>
  </si>
  <si>
    <t xml:space="preserve">SOLAR INSTALLATION AND SUBMERSIBLE PUMP WORK </t>
  </si>
  <si>
    <t>No.</t>
  </si>
  <si>
    <t xml:space="preserve">Required RCC concrete foundation for the Aluminum PV Mounting Structure should have a dimension of length 400mm by width 400mm by depth 700mm (below G.L), and 300mm above ground level. </t>
  </si>
  <si>
    <t>Lsm</t>
  </si>
  <si>
    <t>PV Disconnect Switch 1000v/40A/DC MCB</t>
  </si>
  <si>
    <t>Supply of lightning spike arrestor in copper c/w accessories i.e., GI Pipes, Conductor c/w accessories i.e., GI Pipes, Conductor cable/copper tape etc.</t>
  </si>
  <si>
    <t>Submersible drop cable 4x6mm2 felxible for the pump</t>
  </si>
  <si>
    <t>Splicing Kit for the submersible cable</t>
  </si>
  <si>
    <t>DC 1x6mm DC cable for the PV panels</t>
  </si>
  <si>
    <t>Electrical sundries for the installation- to include earth rod; earth lead cable and clamping device, adaptor metal box and other accessories.</t>
  </si>
  <si>
    <t xml:space="preserve">SHALLOW WELL WORKS </t>
  </si>
  <si>
    <t>25 M3 CAPACITY &amp; 12M-HIGH ELEVATED RCC RECTANGULAR WATER RESERVOIR</t>
  </si>
  <si>
    <t>Substructure Works for 25 cum capacity &amp; 12m high elevated RCC rectangular water reservoir</t>
  </si>
  <si>
    <t>Construct RCC water retaining walls LM 20m (2x6m + 2x4m) and 2.2m height and 20cm thick to hold water (Water Barket walls)</t>
  </si>
  <si>
    <t>Apply White wash and destemper on the external walls of the tank</t>
  </si>
  <si>
    <t>LS</t>
  </si>
  <si>
    <t>Solar Power Supply &amp; Installation</t>
  </si>
  <si>
    <t>Submersible Pump</t>
  </si>
  <si>
    <t>Sub-total D _ Solar System &amp; Submersible Pump</t>
  </si>
  <si>
    <t>Excavate 40 No 0.8m deep, by 0.3m square holes to fix concrete pillar bases</t>
  </si>
  <si>
    <t>M</t>
  </si>
  <si>
    <t>Supply and fix 40 No, 75mm steel angle bars 4 mm thick and 2.3m long   into the concrete columns item 1.2 above to form fence posts. 0.3m length shall be embedded into the concrete column bases. The angle iron will be painted with oil based paint (green clour 3 coats) after fixing.</t>
  </si>
  <si>
    <t>Supply and fix 4 pieces of 20m long, 2m high, 3mm diameter galvanized steel chainlink  on the steel posts erected in item 1.3 above. The chainlink shall be tied firmly with steel binding wire to the steel posts at 5 intervals as 0m, 0.5m, 1m,1.5m and 2m above the ground level.</t>
  </si>
  <si>
    <t xml:space="preserve">FENCING WORKS </t>
  </si>
  <si>
    <t>E</t>
  </si>
  <si>
    <t>Sub-total E _ Fencing Works</t>
  </si>
  <si>
    <t>GRAND TOTAL FOR MINDIGALE  WSS REHAB</t>
  </si>
  <si>
    <t xml:space="preserve">SUMMARY PAGE - REHAB OF MINDIGALE  WATER SUPPLY SYSTEM (Badhan, Puntland) </t>
  </si>
  <si>
    <t>Supply materials (3mm mild steel sheet (6m2), 50mm by 4mm thick square hollow tube (12m), 150mm by 4mm thick square hollow tube (5.7m in two equal length pieces, cut weld and fix to make a gate 2.44m wide and 2,44mm high to the fence. Cost to include 600mm by 600mm square and 800mm deep 1:2:4 mass concrete column to fix the two 200mm gate support hollow tube with 400mm of the 200mm embedded into the concrete</t>
  </si>
  <si>
    <t>Construction of 50 meters steel Chainlink fence</t>
  </si>
  <si>
    <t>Supply broken stones 75mm - 100mm and fill into the holes above and ram properly to a depth of 0.3min the  40No. holes for the fence posts.</t>
  </si>
  <si>
    <t>Supply cement, sand, gravel and clean water and labour and mix at ratio of 1:2:4 (cement:sand:gravel) and lay to make 40 No, 0.3m square and 0.5m deep concrete column bases to fix steel posts. Cure for 7 days by keeping the concrete wet by pouring water in the morning and in the late afternoon.</t>
  </si>
  <si>
    <t>Supply cement, sand, gravel and clean water and labour and mix at ratio of 1:3:6 (cement:sand:gravel) and lay to make blinding concrete 50mm thick layer for the 40 No holes for the fence posts. Cure for 1 day by keeping the concrete wet by pouring water in the morning and in the late afternoon.</t>
  </si>
  <si>
    <t>m3</t>
  </si>
  <si>
    <t xml:space="preserve">Excavation of trench line for installation of 2" HDPE PN10 Class B pipeline at the mean depth of 50 cm x 0.30m width x2650m long, Inclusive proper anchor beds all along the pipe line </t>
  </si>
  <si>
    <t>a</t>
  </si>
  <si>
    <r>
      <t>M</t>
    </r>
    <r>
      <rPr>
        <vertAlign val="superscript"/>
        <sz val="11"/>
        <color theme="1"/>
        <rFont val="Noto Sans"/>
        <family val="2"/>
      </rPr>
      <t>2</t>
    </r>
  </si>
  <si>
    <r>
      <t>M</t>
    </r>
    <r>
      <rPr>
        <vertAlign val="superscript"/>
        <sz val="11"/>
        <color theme="1"/>
        <rFont val="Noto Sans"/>
        <family val="2"/>
      </rPr>
      <t>3</t>
    </r>
  </si>
  <si>
    <r>
      <t xml:space="preserve">Construct 6.0m length and 4.0m width RC (1:2:4 Mixing ratio) Cover slab  with manhole and its cover. the slab should 0.15m thick with Ø 12mm main bars and 10mm distribution bars both ways at top and bottom and distanced 150mm c/c.the manhole size should be 50cmx60cm with cover                                                                                             </t>
    </r>
    <r>
      <rPr>
        <b/>
        <sz val="11"/>
        <rFont val="Noto Sans"/>
        <family val="2"/>
      </rPr>
      <t xml:space="preserve"> N.B</t>
    </r>
    <r>
      <rPr>
        <sz val="11"/>
        <rFont val="Noto Sans"/>
        <family val="2"/>
      </rPr>
      <t xml:space="preserve"> </t>
    </r>
    <r>
      <rPr>
        <i/>
        <u/>
        <sz val="11"/>
        <rFont val="Noto Sans"/>
        <family val="2"/>
      </rPr>
      <t>The slab should mixed by machine, also it has to be kept moist and watered for a period of minimum 3 weeks and protect from sun</t>
    </r>
  </si>
  <si>
    <r>
      <t>DN 2", PN, female threaded GI 90</t>
    </r>
    <r>
      <rPr>
        <b/>
        <vertAlign val="superscript"/>
        <sz val="11"/>
        <rFont val="Noto Sans"/>
        <family val="2"/>
      </rPr>
      <t>o</t>
    </r>
    <r>
      <rPr>
        <sz val="11"/>
        <rFont val="Noto Sans"/>
        <family val="2"/>
      </rPr>
      <t xml:space="preserve"> deg  bend</t>
    </r>
  </si>
  <si>
    <r>
      <rPr>
        <b/>
        <sz val="12"/>
        <rFont val="Noto Sans"/>
        <family val="2"/>
      </rPr>
      <t>(CONTRACTOR)</t>
    </r>
    <r>
      <rPr>
        <sz val="12"/>
        <rFont val="Noto Sans"/>
        <family val="2"/>
      </rPr>
      <t xml:space="preserve"> …………………………………………………………………………………</t>
    </r>
  </si>
  <si>
    <t>Provide and fix  internal and external 12m and 2m height respectively 2"GI pipe ladder to top of water tank.</t>
  </si>
  <si>
    <t>4kW Varuna submersible pump complete with motor, flanges, non-return valve and other relevant accessories with a Flow Range of 260 LPM, Head 80m (Minimum), , approved by the Engineer.</t>
  </si>
  <si>
    <t>Procure and install Solar Panels Germany or CE-certified Monocrystalline solar panels with Min. Panel power rating 450W, with manufacturer’s datasheet.                                                      A Total Peak power of 11.25 kW: powering the pump and controller, approved by the Engineer.</t>
  </si>
  <si>
    <t>Aluminium PV Mounting Structure with the smaller height of the structure not to be less than 1M, approved by the Engineer.</t>
  </si>
  <si>
    <t>Pump controller complete with accessories (Hobsolar 8kW or equivalent), approved by the Engineer.</t>
  </si>
  <si>
    <r>
      <t xml:space="preserve">Construct 6.4m length and 4.4m width R.C (1:2:4 Mixing ratio) slab base of 0.2m thick with Ø 12mm main bars and 10mm distribution bars both ways at top and bottom and distanced 150mm c/c.                                                                                              </t>
    </r>
    <r>
      <rPr>
        <b/>
        <sz val="11"/>
        <rFont val="Noto Sans"/>
        <family val="2"/>
      </rPr>
      <t xml:space="preserve"> N.B</t>
    </r>
    <r>
      <rPr>
        <sz val="11"/>
        <rFont val="Noto Sans"/>
        <family val="2"/>
      </rPr>
      <t xml:space="preserve"> </t>
    </r>
    <r>
      <rPr>
        <i/>
        <u/>
        <sz val="11"/>
        <rFont val="Noto Sans"/>
        <family val="2"/>
      </rPr>
      <t>The slab should mixed by machine, also it has to be kept moist and watered for a period of minimum 3 weeks and protect from sun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</si>
</sst>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4" formatCode="_(&quot;$&quot;* #,##0.00_);_(&quot;$&quot;* \(#,##0.00\);_(&quot;$&quot;* &quot;-&quot;??_);_(@_)"/>
    <numFmt numFmtId="165" formatCode="_(* #,##0.00_);_(* \(#,##0.00\);_(* &quot;-&quot;??_);_(@_)"/>
    <numFmt numFmtId="166" formatCode="_-&quot;Ksh&quot;* #,##0.00_-;\-&quot;Ksh&quot;* #,##0.00_-;_-&quot;Ksh&quot;* &quot;-&quot;??_-;_-@_-"/>
    <numFmt numFmtId="167" formatCode="_(* #,##0.0_);_(* \(#,##0.0\);_(* &quot;-&quot;??_);_(@_)"/>
    <numFmt numFmtId="168" formatCode="_(&quot;$&quot;* #,##0.0_);_(&quot;$&quot;* \(#,##0.0\);_(&quot;$&quot;* &quot;-&quot;??_);_(@_)"/>
  </numFmts>
  <fonts count="29" x14ac:knownFonts="1">
    <font>
      <sz val="11"/>
      <color theme="1"/>
      <name val="Calibri"/>
      <family val="2"/>
      <scheme val="minor"/>
    </font>
    <font>
      <sz val="10"/>
      <color theme="1"/>
      <name val="Noto Sans"/>
      <family val="2"/>
    </font>
    <font>
      <sz val="11"/>
      <color theme="1"/>
      <name val="Calibri"/>
      <family val="2"/>
      <scheme val="minor"/>
    </font>
    <font>
      <sz val="10"/>
      <name val="Arial"/>
      <family val="2"/>
    </font>
    <font>
      <b/>
      <sz val="10"/>
      <color theme="1"/>
      <name val="Noto Sans"/>
      <family val="2"/>
    </font>
    <font>
      <b/>
      <sz val="11"/>
      <color theme="1"/>
      <name val="Noto Sans"/>
      <family val="2"/>
    </font>
    <font>
      <b/>
      <sz val="12"/>
      <color indexed="64"/>
      <name val="Noto Sans"/>
      <family val="2"/>
    </font>
    <font>
      <sz val="11"/>
      <color theme="1"/>
      <name val="Noto Sans"/>
      <family val="2"/>
    </font>
    <font>
      <b/>
      <sz val="11"/>
      <color indexed="64"/>
      <name val="Noto Sans"/>
      <family val="2"/>
    </font>
    <font>
      <b/>
      <sz val="11"/>
      <name val="Noto Sans"/>
      <family val="2"/>
    </font>
    <font>
      <sz val="11"/>
      <color indexed="64"/>
      <name val="Noto Sans"/>
      <family val="2"/>
    </font>
    <font>
      <sz val="11"/>
      <name val="Noto Sans"/>
      <family val="2"/>
    </font>
    <font>
      <vertAlign val="superscript"/>
      <sz val="11"/>
      <color theme="1"/>
      <name val="Noto Sans"/>
      <family val="2"/>
    </font>
    <font>
      <sz val="12"/>
      <color rgb="FFFF0000"/>
      <name val="Noto Sans"/>
      <family val="2"/>
    </font>
    <font>
      <i/>
      <u/>
      <sz val="11"/>
      <name val="Noto Sans"/>
      <family val="2"/>
    </font>
    <font>
      <sz val="11"/>
      <color rgb="FF000000"/>
      <name val="Noto Sans"/>
      <family val="2"/>
    </font>
    <font>
      <b/>
      <u/>
      <sz val="11"/>
      <name val="Noto Sans"/>
      <family val="2"/>
    </font>
    <font>
      <b/>
      <vertAlign val="superscript"/>
      <sz val="11"/>
      <name val="Noto Sans"/>
      <family val="2"/>
    </font>
    <font>
      <sz val="12"/>
      <color rgb="FF000000"/>
      <name val="Noto Sans"/>
      <family val="2"/>
    </font>
    <font>
      <b/>
      <sz val="12"/>
      <color rgb="FF000000"/>
      <name val="Noto Sans"/>
      <family val="2"/>
    </font>
    <font>
      <b/>
      <sz val="14"/>
      <name val="Noto Sans"/>
      <family val="2"/>
    </font>
    <font>
      <b/>
      <sz val="14"/>
      <color indexed="64"/>
      <name val="Noto Sans"/>
      <family val="2"/>
    </font>
    <font>
      <sz val="12"/>
      <color theme="1"/>
      <name val="Noto Sans"/>
      <family val="2"/>
    </font>
    <font>
      <b/>
      <sz val="11.5"/>
      <color indexed="64"/>
      <name val="Noto Sans"/>
      <family val="2"/>
    </font>
    <font>
      <b/>
      <sz val="11.5"/>
      <name val="Noto Sans"/>
      <family val="2"/>
    </font>
    <font>
      <b/>
      <sz val="12"/>
      <name val="Noto Sans"/>
      <family val="2"/>
    </font>
    <font>
      <sz val="12"/>
      <color indexed="64"/>
      <name val="Noto Sans"/>
      <family val="2"/>
    </font>
    <font>
      <sz val="14"/>
      <color theme="1"/>
      <name val="Noto Sans"/>
      <family val="2"/>
    </font>
    <font>
      <sz val="12"/>
      <name val="Noto Sans"/>
      <family val="2"/>
    </font>
  </fonts>
  <fills count="10">
    <fill>
      <patternFill patternType="none"/>
    </fill>
    <fill>
      <patternFill patternType="gray125"/>
    </fill>
    <fill>
      <patternFill patternType="solid">
        <fgColor rgb="FFFFFFFF"/>
        <bgColor indexed="64"/>
      </patternFill>
    </fill>
    <fill>
      <patternFill patternType="solid">
        <fgColor theme="3" tint="0.59999389629810485"/>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indexed="65"/>
      </patternFill>
    </fill>
    <fill>
      <patternFill patternType="solid">
        <fgColor theme="5" tint="0.59999389629810485"/>
        <bgColor indexed="64"/>
      </patternFill>
    </fill>
    <fill>
      <patternFill patternType="solid">
        <fgColor theme="0"/>
        <bgColor indexed="64"/>
      </patternFill>
    </fill>
    <fill>
      <patternFill patternType="solid">
        <fgColor theme="6" tint="0.79998168889431442"/>
        <bgColor indexed="64"/>
      </patternFill>
    </fill>
  </fills>
  <borders count="4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auto="1"/>
      </left>
      <right style="thin">
        <color auto="1"/>
      </right>
      <top style="thick">
        <color auto="1"/>
      </top>
      <bottom style="double">
        <color auto="1"/>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auto="1"/>
      </right>
      <top/>
      <bottom/>
      <diagonal/>
    </border>
    <border>
      <left/>
      <right style="thin">
        <color indexed="64"/>
      </right>
      <top/>
      <bottom/>
      <diagonal/>
    </border>
    <border>
      <left style="medium">
        <color auto="1"/>
      </left>
      <right/>
      <top/>
      <bottom/>
      <diagonal/>
    </border>
    <border>
      <left style="thin">
        <color indexed="64"/>
      </left>
      <right style="thin">
        <color indexed="64"/>
      </right>
      <top/>
      <bottom/>
      <diagonal/>
    </border>
    <border>
      <left style="medium">
        <color indexed="64"/>
      </left>
      <right/>
      <top/>
      <bottom style="medium">
        <color indexed="64"/>
      </bottom>
      <diagonal/>
    </border>
    <border>
      <left style="medium">
        <color auto="1"/>
      </left>
      <right style="thin">
        <color auto="1"/>
      </right>
      <top style="thin">
        <color auto="1"/>
      </top>
      <bottom style="thin">
        <color auto="1"/>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auto="1"/>
      </left>
      <right style="thin">
        <color auto="1"/>
      </right>
      <top style="thin">
        <color auto="1"/>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diagonal/>
    </border>
  </borders>
  <cellStyleXfs count="9">
    <xf numFmtId="0" fontId="0" fillId="0" borderId="0"/>
    <xf numFmtId="43" fontId="2" fillId="0" borderId="0" applyFont="0" applyFill="0" applyBorder="0" applyAlignment="0" applyProtection="0"/>
    <xf numFmtId="41" fontId="2" fillId="0" borderId="0" applyFont="0" applyFill="0" applyBorder="0" applyAlignment="0" applyProtection="0"/>
    <xf numFmtId="0" fontId="3" fillId="0" borderId="0"/>
    <xf numFmtId="166" fontId="2" fillId="0" borderId="0" applyFont="0" applyFill="0" applyBorder="0" applyAlignment="0" applyProtection="0"/>
    <xf numFmtId="0" fontId="3" fillId="0" borderId="0"/>
    <xf numFmtId="0" fontId="3" fillId="0" borderId="0"/>
    <xf numFmtId="49" fontId="3" fillId="0" borderId="0"/>
    <xf numFmtId="0" fontId="3" fillId="0" borderId="0"/>
  </cellStyleXfs>
  <cellXfs count="139">
    <xf numFmtId="0" fontId="0" fillId="0" borderId="0" xfId="0"/>
    <xf numFmtId="0" fontId="7" fillId="0" borderId="0" xfId="0" applyFont="1"/>
    <xf numFmtId="0" fontId="5" fillId="3" borderId="13" xfId="0" applyFont="1" applyFill="1" applyBorder="1" applyAlignment="1">
      <alignment horizontal="center" vertical="center" wrapText="1"/>
    </xf>
    <xf numFmtId="0" fontId="5" fillId="3" borderId="13" xfId="0" applyFont="1" applyFill="1" applyBorder="1" applyAlignment="1">
      <alignment horizontal="left" vertical="center" wrapText="1"/>
    </xf>
    <xf numFmtId="0" fontId="4" fillId="5" borderId="13" xfId="0" applyFont="1" applyFill="1" applyBorder="1" applyAlignment="1">
      <alignment horizontal="center" vertical="center"/>
    </xf>
    <xf numFmtId="0" fontId="5" fillId="5" borderId="13" xfId="0" applyFont="1" applyFill="1" applyBorder="1" applyAlignment="1">
      <alignment horizontal="center" wrapText="1"/>
    </xf>
    <xf numFmtId="0" fontId="7" fillId="0" borderId="0" xfId="0" applyFont="1" applyAlignment="1">
      <alignment horizontal="left"/>
    </xf>
    <xf numFmtId="0" fontId="8" fillId="0" borderId="13" xfId="0" applyFont="1" applyBorder="1" applyAlignment="1">
      <alignment horizontal="center" vertical="center" wrapText="1"/>
    </xf>
    <xf numFmtId="0" fontId="10" fillId="0" borderId="13" xfId="0" applyFont="1" applyBorder="1" applyAlignment="1">
      <alignment horizontal="center" vertical="center" wrapText="1"/>
    </xf>
    <xf numFmtId="0" fontId="11" fillId="8" borderId="27" xfId="0" applyFont="1" applyFill="1" applyBorder="1" applyAlignment="1">
      <alignment horizontal="center" vertical="center" wrapText="1"/>
    </xf>
    <xf numFmtId="0" fontId="11" fillId="8" borderId="28" xfId="6" applyFont="1" applyFill="1" applyBorder="1" applyAlignment="1">
      <alignment horizontal="left" vertical="center" wrapText="1"/>
    </xf>
    <xf numFmtId="0" fontId="7" fillId="8" borderId="28" xfId="0" applyFont="1" applyFill="1" applyBorder="1" applyAlignment="1">
      <alignment horizontal="center" vertical="center" wrapText="1"/>
    </xf>
    <xf numFmtId="0" fontId="11" fillId="8" borderId="28" xfId="6" applyFont="1" applyFill="1" applyBorder="1" applyAlignment="1">
      <alignment horizontal="center" vertical="center" wrapText="1"/>
    </xf>
    <xf numFmtId="0" fontId="13" fillId="2" borderId="28" xfId="0" applyFont="1" applyFill="1" applyBorder="1" applyAlignment="1">
      <alignment horizontal="center" vertical="center" wrapText="1"/>
    </xf>
    <xf numFmtId="2" fontId="13" fillId="2" borderId="29" xfId="0" applyNumberFormat="1" applyFont="1" applyFill="1" applyBorder="1" applyAlignment="1">
      <alignment horizontal="right" vertical="center"/>
    </xf>
    <xf numFmtId="0" fontId="11" fillId="8" borderId="24" xfId="0" applyFont="1" applyFill="1" applyBorder="1" applyAlignment="1">
      <alignment horizontal="center" vertical="center" wrapText="1"/>
    </xf>
    <xf numFmtId="0" fontId="11" fillId="8" borderId="7" xfId="6" applyFont="1" applyFill="1" applyBorder="1" applyAlignment="1">
      <alignment horizontal="left" vertical="top" wrapText="1"/>
    </xf>
    <xf numFmtId="0" fontId="7" fillId="8" borderId="7" xfId="0" applyFont="1" applyFill="1" applyBorder="1" applyAlignment="1">
      <alignment horizontal="center" vertical="center" wrapText="1"/>
    </xf>
    <xf numFmtId="2" fontId="11" fillId="8" borderId="7" xfId="6" applyNumberFormat="1" applyFont="1" applyFill="1" applyBorder="1" applyAlignment="1">
      <alignment horizontal="center" vertical="center" wrapText="1"/>
    </xf>
    <xf numFmtId="0" fontId="13" fillId="2" borderId="7" xfId="0" applyFont="1" applyFill="1" applyBorder="1" applyAlignment="1">
      <alignment horizontal="center" vertical="center" wrapText="1"/>
    </xf>
    <xf numFmtId="2" fontId="13" fillId="2" borderId="30" xfId="0" applyNumberFormat="1" applyFont="1" applyFill="1" applyBorder="1" applyAlignment="1">
      <alignment horizontal="right" vertical="center"/>
    </xf>
    <xf numFmtId="0" fontId="11" fillId="8" borderId="7" xfId="6" applyFont="1" applyFill="1" applyBorder="1" applyAlignment="1">
      <alignment horizontal="left" vertical="center" wrapText="1"/>
    </xf>
    <xf numFmtId="0" fontId="11" fillId="8" borderId="7" xfId="6" applyFont="1" applyFill="1" applyBorder="1" applyAlignment="1">
      <alignment horizontal="left" wrapText="1"/>
    </xf>
    <xf numFmtId="0" fontId="8" fillId="0" borderId="24" xfId="0" applyFont="1" applyBorder="1" applyAlignment="1">
      <alignment horizontal="center" vertical="center" wrapText="1"/>
    </xf>
    <xf numFmtId="0" fontId="11" fillId="8" borderId="7" xfId="6" applyFont="1" applyFill="1" applyBorder="1" applyAlignment="1">
      <alignment horizontal="center" vertical="center" wrapText="1"/>
    </xf>
    <xf numFmtId="0" fontId="11" fillId="8" borderId="7" xfId="0" applyFont="1" applyFill="1" applyBorder="1" applyAlignment="1">
      <alignment horizontal="center" vertical="center"/>
    </xf>
    <xf numFmtId="0" fontId="11" fillId="8" borderId="32" xfId="0" applyFont="1" applyFill="1" applyBorder="1" applyAlignment="1">
      <alignment horizontal="center" vertical="center" wrapText="1"/>
    </xf>
    <xf numFmtId="0" fontId="11" fillId="8" borderId="15" xfId="6" applyFont="1" applyFill="1" applyBorder="1" applyAlignment="1">
      <alignment vertical="center" wrapText="1"/>
    </xf>
    <xf numFmtId="0" fontId="11" fillId="8" borderId="15" xfId="6" applyFont="1" applyFill="1" applyBorder="1" applyAlignment="1">
      <alignment horizontal="center" vertical="center" wrapText="1"/>
    </xf>
    <xf numFmtId="2" fontId="11" fillId="8" borderId="15" xfId="6" applyNumberFormat="1" applyFont="1" applyFill="1" applyBorder="1" applyAlignment="1">
      <alignment horizontal="center" vertical="center" wrapText="1"/>
    </xf>
    <xf numFmtId="0" fontId="13" fillId="2" borderId="15" xfId="0" applyFont="1" applyFill="1" applyBorder="1" applyAlignment="1">
      <alignment horizontal="center" vertical="center" wrapText="1"/>
    </xf>
    <xf numFmtId="2" fontId="13" fillId="2" borderId="33" xfId="0" applyNumberFormat="1" applyFont="1" applyFill="1" applyBorder="1" applyAlignment="1">
      <alignment horizontal="right" vertical="center"/>
    </xf>
    <xf numFmtId="0" fontId="9" fillId="0" borderId="34" xfId="0" applyFont="1" applyBorder="1" applyAlignment="1">
      <alignment horizontal="left"/>
    </xf>
    <xf numFmtId="164" fontId="5" fillId="4" borderId="36" xfId="1" applyNumberFormat="1" applyFont="1" applyFill="1" applyBorder="1" applyAlignment="1">
      <alignment horizontal="left"/>
    </xf>
    <xf numFmtId="0" fontId="9" fillId="0" borderId="12" xfId="0" applyFont="1" applyBorder="1" applyAlignment="1">
      <alignment horizontal="left"/>
    </xf>
    <xf numFmtId="0" fontId="9" fillId="0" borderId="12" xfId="0" applyFont="1" applyBorder="1" applyAlignment="1">
      <alignment horizontal="left" wrapText="1"/>
    </xf>
    <xf numFmtId="0" fontId="9" fillId="0" borderId="12" xfId="0" applyFont="1" applyBorder="1" applyAlignment="1">
      <alignment horizontal="center" wrapText="1"/>
    </xf>
    <xf numFmtId="167" fontId="9" fillId="0" borderId="12" xfId="0" applyNumberFormat="1" applyFont="1" applyBorder="1" applyAlignment="1">
      <alignment horizontal="center"/>
    </xf>
    <xf numFmtId="164" fontId="5" fillId="0" borderId="12" xfId="1" applyNumberFormat="1" applyFont="1" applyFill="1" applyBorder="1" applyAlignment="1">
      <alignment horizontal="left"/>
    </xf>
    <xf numFmtId="0" fontId="9" fillId="8" borderId="27" xfId="0" applyFont="1" applyFill="1" applyBorder="1" applyAlignment="1">
      <alignment horizontal="center" vertical="center" wrapText="1"/>
    </xf>
    <xf numFmtId="0" fontId="10" fillId="0" borderId="29" xfId="0" applyFont="1" applyBorder="1" applyAlignment="1">
      <alignment horizontal="center" vertical="center" wrapText="1"/>
    </xf>
    <xf numFmtId="0" fontId="15" fillId="8" borderId="7" xfId="0" applyFont="1" applyFill="1" applyBorder="1" applyAlignment="1">
      <alignment vertical="center" wrapText="1"/>
    </xf>
    <xf numFmtId="0" fontId="15" fillId="8" borderId="7" xfId="0" applyFont="1" applyFill="1" applyBorder="1" applyAlignment="1">
      <alignment horizontal="center" vertical="center" wrapText="1"/>
    </xf>
    <xf numFmtId="0" fontId="11" fillId="8" borderId="31" xfId="0" applyFont="1" applyFill="1" applyBorder="1" applyAlignment="1">
      <alignment horizontal="center" vertical="center" wrapText="1"/>
    </xf>
    <xf numFmtId="0" fontId="15" fillId="8" borderId="11" xfId="0" applyFont="1" applyFill="1" applyBorder="1" applyAlignment="1">
      <alignment vertical="center" wrapText="1"/>
    </xf>
    <xf numFmtId="0" fontId="15" fillId="8" borderId="11" xfId="0" applyFont="1" applyFill="1" applyBorder="1" applyAlignment="1">
      <alignment horizontal="center" vertical="center" wrapText="1"/>
    </xf>
    <xf numFmtId="0" fontId="13" fillId="2" borderId="11" xfId="0" applyFont="1" applyFill="1" applyBorder="1" applyAlignment="1">
      <alignment horizontal="center" vertical="center" wrapText="1"/>
    </xf>
    <xf numFmtId="2" fontId="13" fillId="2" borderId="37" xfId="0" applyNumberFormat="1" applyFont="1" applyFill="1" applyBorder="1" applyAlignment="1">
      <alignment horizontal="right" vertical="center"/>
    </xf>
    <xf numFmtId="0" fontId="9" fillId="0" borderId="38" xfId="0" applyFont="1" applyBorder="1" applyAlignment="1">
      <alignment horizontal="left"/>
    </xf>
    <xf numFmtId="164" fontId="5" fillId="4" borderId="39" xfId="1" applyNumberFormat="1" applyFont="1" applyFill="1" applyBorder="1" applyAlignment="1">
      <alignment horizontal="left"/>
    </xf>
    <xf numFmtId="0" fontId="15" fillId="8" borderId="28" xfId="0" applyFont="1" applyFill="1" applyBorder="1" applyAlignment="1">
      <alignment vertical="center" wrapText="1"/>
    </xf>
    <xf numFmtId="0" fontId="15" fillId="8" borderId="28" xfId="0" applyFont="1" applyFill="1" applyBorder="1" applyAlignment="1">
      <alignment horizontal="center" vertical="center" wrapText="1"/>
    </xf>
    <xf numFmtId="49" fontId="16" fillId="8" borderId="7" xfId="7" applyFont="1" applyFill="1" applyBorder="1" applyAlignment="1">
      <alignment vertical="top" wrapText="1"/>
    </xf>
    <xf numFmtId="0" fontId="11" fillId="8" borderId="7" xfId="8" quotePrefix="1" applyFont="1" applyFill="1" applyBorder="1" applyAlignment="1">
      <alignment horizontal="center" vertical="center"/>
    </xf>
    <xf numFmtId="0" fontId="11" fillId="8" borderId="7" xfId="8" applyFont="1" applyFill="1" applyBorder="1" applyAlignment="1">
      <alignment horizontal="center" vertical="center"/>
    </xf>
    <xf numFmtId="168" fontId="11" fillId="9" borderId="7" xfId="4" applyNumberFormat="1" applyFont="1" applyFill="1" applyBorder="1" applyAlignment="1">
      <alignment horizontal="left" vertical="center" indent="6"/>
    </xf>
    <xf numFmtId="0" fontId="11" fillId="8" borderId="7" xfId="8" applyFont="1" applyFill="1" applyBorder="1" applyAlignment="1">
      <alignment horizontal="left" vertical="top" wrapText="1"/>
    </xf>
    <xf numFmtId="3" fontId="11" fillId="8" borderId="7" xfId="8" applyNumberFormat="1" applyFont="1" applyFill="1" applyBorder="1" applyAlignment="1">
      <alignment horizontal="center" vertical="center"/>
    </xf>
    <xf numFmtId="2" fontId="11" fillId="8" borderId="24" xfId="0" applyNumberFormat="1" applyFont="1" applyFill="1" applyBorder="1" applyAlignment="1">
      <alignment horizontal="center" vertical="center" wrapText="1"/>
    </xf>
    <xf numFmtId="0" fontId="15" fillId="0" borderId="7" xfId="0" applyFont="1" applyBorder="1"/>
    <xf numFmtId="0" fontId="11" fillId="8" borderId="11" xfId="0" applyFont="1" applyFill="1" applyBorder="1" applyAlignment="1">
      <alignment horizontal="left" vertical="top" wrapText="1"/>
    </xf>
    <xf numFmtId="0" fontId="11" fillId="8" borderId="11" xfId="0" applyFont="1" applyFill="1" applyBorder="1" applyAlignment="1">
      <alignment horizontal="center" vertical="center" wrapText="1"/>
    </xf>
    <xf numFmtId="0" fontId="11" fillId="0" borderId="28" xfId="0" applyFont="1" applyBorder="1" applyAlignment="1">
      <alignment horizontal="left" vertical="top" wrapText="1"/>
    </xf>
    <xf numFmtId="0" fontId="11" fillId="8" borderId="28" xfId="0" applyFont="1" applyFill="1" applyBorder="1" applyAlignment="1">
      <alignment horizontal="center" vertical="center" wrapText="1"/>
    </xf>
    <xf numFmtId="0" fontId="11" fillId="8" borderId="7" xfId="0" applyFont="1" applyFill="1" applyBorder="1" applyAlignment="1">
      <alignment horizontal="left" vertical="top" wrapText="1"/>
    </xf>
    <xf numFmtId="0" fontId="11" fillId="8" borderId="7" xfId="0" applyFont="1" applyFill="1" applyBorder="1" applyAlignment="1">
      <alignment horizontal="center" vertical="center" wrapText="1"/>
    </xf>
    <xf numFmtId="0" fontId="11" fillId="0" borderId="7" xfId="0" applyFont="1" applyBorder="1" applyAlignment="1">
      <alignment horizontal="left" vertical="top" wrapText="1"/>
    </xf>
    <xf numFmtId="0" fontId="11" fillId="0" borderId="7" xfId="0" applyFont="1" applyBorder="1" applyAlignment="1">
      <alignment horizontal="center" vertical="center" wrapText="1"/>
    </xf>
    <xf numFmtId="0" fontId="7" fillId="8" borderId="28" xfId="0" applyFont="1" applyFill="1" applyBorder="1" applyAlignment="1">
      <alignment horizontal="left" vertical="center" wrapText="1"/>
    </xf>
    <xf numFmtId="2" fontId="7" fillId="8" borderId="28" xfId="0" applyNumberFormat="1" applyFont="1" applyFill="1" applyBorder="1" applyAlignment="1">
      <alignment horizontal="center" vertical="center"/>
    </xf>
    <xf numFmtId="166" fontId="11" fillId="9" borderId="29" xfId="4" applyFont="1" applyFill="1" applyBorder="1" applyAlignment="1">
      <alignment horizontal="center" vertical="center" wrapText="1"/>
    </xf>
    <xf numFmtId="0" fontId="7" fillId="8" borderId="7" xfId="0" applyFont="1" applyFill="1" applyBorder="1" applyAlignment="1">
      <alignment horizontal="left" vertical="center" wrapText="1"/>
    </xf>
    <xf numFmtId="2" fontId="7" fillId="8" borderId="7" xfId="0" applyNumberFormat="1" applyFont="1" applyFill="1" applyBorder="1" applyAlignment="1">
      <alignment horizontal="center" vertical="center"/>
    </xf>
    <xf numFmtId="166" fontId="11" fillId="9" borderId="30" xfId="4" applyFont="1" applyFill="1" applyBorder="1" applyAlignment="1">
      <alignment horizontal="center" vertical="center" wrapText="1"/>
    </xf>
    <xf numFmtId="0" fontId="7" fillId="8" borderId="7" xfId="0" applyFont="1" applyFill="1" applyBorder="1" applyAlignment="1">
      <alignment horizontal="center" vertical="center"/>
    </xf>
    <xf numFmtId="0" fontId="7" fillId="8" borderId="11" xfId="0" applyFont="1" applyFill="1" applyBorder="1" applyAlignment="1">
      <alignment horizontal="left" vertical="center" wrapText="1"/>
    </xf>
    <xf numFmtId="0" fontId="7" fillId="8" borderId="11" xfId="0" applyFont="1" applyFill="1" applyBorder="1" applyAlignment="1">
      <alignment horizontal="center" vertical="center" wrapText="1"/>
    </xf>
    <xf numFmtId="0" fontId="7" fillId="8" borderId="11" xfId="0" applyFont="1" applyFill="1" applyBorder="1" applyAlignment="1">
      <alignment horizontal="center" vertical="center"/>
    </xf>
    <xf numFmtId="166" fontId="11" fillId="9" borderId="37" xfId="4" applyFont="1" applyFill="1" applyBorder="1" applyAlignment="1">
      <alignment horizontal="center" vertical="center" wrapText="1"/>
    </xf>
    <xf numFmtId="0" fontId="19" fillId="2" borderId="3" xfId="0" applyFont="1" applyFill="1" applyBorder="1" applyAlignment="1">
      <alignment horizontal="right" vertical="center"/>
    </xf>
    <xf numFmtId="0" fontId="21" fillId="3" borderId="7" xfId="3" applyFont="1" applyFill="1" applyBorder="1" applyAlignment="1">
      <alignment horizontal="center" vertical="center"/>
    </xf>
    <xf numFmtId="165" fontId="21" fillId="3" borderId="7" xfId="2" applyNumberFormat="1" applyFont="1" applyFill="1" applyBorder="1" applyAlignment="1">
      <alignment horizontal="center" vertical="center" wrapText="1"/>
    </xf>
    <xf numFmtId="0" fontId="22" fillId="0" borderId="0" xfId="0" applyFont="1" applyAlignment="1">
      <alignment horizontal="left"/>
    </xf>
    <xf numFmtId="0" fontId="23" fillId="0" borderId="7" xfId="0" applyFont="1" applyBorder="1" applyAlignment="1">
      <alignment horizontal="center" vertical="center" wrapText="1"/>
    </xf>
    <xf numFmtId="0" fontId="6" fillId="6" borderId="7" xfId="3" applyFont="1" applyFill="1" applyBorder="1" applyAlignment="1">
      <alignment vertical="center" wrapText="1"/>
    </xf>
    <xf numFmtId="0" fontId="23" fillId="0" borderId="7" xfId="3" applyFont="1" applyBorder="1" applyAlignment="1">
      <alignment horizontal="center" vertical="center"/>
    </xf>
    <xf numFmtId="165" fontId="23" fillId="0" borderId="7" xfId="2" applyNumberFormat="1" applyFont="1" applyBorder="1" applyAlignment="1">
      <alignment horizontal="center" vertical="center" wrapText="1"/>
    </xf>
    <xf numFmtId="0" fontId="24" fillId="0" borderId="7" xfId="3" applyFont="1" applyBorder="1" applyAlignment="1">
      <alignment horizontal="center" vertical="center"/>
    </xf>
    <xf numFmtId="0" fontId="25" fillId="0" borderId="7" xfId="3" applyFont="1" applyBorder="1" applyAlignment="1">
      <alignment vertical="center" wrapText="1"/>
    </xf>
    <xf numFmtId="0" fontId="26" fillId="0" borderId="15" xfId="0" applyFont="1" applyBorder="1" applyAlignment="1">
      <alignment horizontal="center" vertical="center" wrapText="1"/>
    </xf>
    <xf numFmtId="0" fontId="26" fillId="6" borderId="15" xfId="3" applyFont="1" applyFill="1" applyBorder="1" applyAlignment="1">
      <alignment horizontal="left" vertical="top" wrapText="1"/>
    </xf>
    <xf numFmtId="0" fontId="26" fillId="0" borderId="15" xfId="3" applyFont="1" applyBorder="1" applyAlignment="1">
      <alignment horizontal="center" vertical="center"/>
    </xf>
    <xf numFmtId="2" fontId="26" fillId="0" borderId="15" xfId="3" applyNumberFormat="1" applyFont="1" applyBorder="1" applyAlignment="1">
      <alignment horizontal="center" vertical="center"/>
    </xf>
    <xf numFmtId="0" fontId="26" fillId="0" borderId="15" xfId="2" applyNumberFormat="1" applyFont="1" applyBorder="1" applyAlignment="1">
      <alignment horizontal="center" vertical="center" wrapText="1"/>
    </xf>
    <xf numFmtId="165" fontId="26" fillId="0" borderId="15" xfId="2" applyNumberFormat="1" applyFont="1" applyBorder="1" applyAlignment="1">
      <alignment horizontal="center" vertical="center" wrapText="1"/>
    </xf>
    <xf numFmtId="0" fontId="6" fillId="7" borderId="16" xfId="0" applyFont="1" applyFill="1" applyBorder="1" applyAlignment="1">
      <alignment horizontal="center" vertical="center" wrapText="1"/>
    </xf>
    <xf numFmtId="165" fontId="23" fillId="7" borderId="16" xfId="2" applyNumberFormat="1" applyFont="1" applyFill="1" applyBorder="1" applyAlignment="1">
      <alignment horizontal="left" vertical="center" wrapText="1"/>
    </xf>
    <xf numFmtId="0" fontId="6" fillId="7" borderId="16" xfId="3" applyFont="1" applyFill="1" applyBorder="1" applyAlignment="1">
      <alignment horizontal="center" vertical="center"/>
    </xf>
    <xf numFmtId="2" fontId="6" fillId="7" borderId="16" xfId="3" applyNumberFormat="1" applyFont="1" applyFill="1" applyBorder="1" applyAlignment="1">
      <alignment horizontal="center" vertical="center"/>
    </xf>
    <xf numFmtId="0" fontId="6" fillId="7" borderId="16" xfId="3" applyFont="1" applyFill="1" applyBorder="1" applyAlignment="1">
      <alignment horizontal="center" vertical="center" wrapText="1"/>
    </xf>
    <xf numFmtId="165" fontId="6" fillId="7" borderId="16" xfId="2" applyNumberFormat="1" applyFont="1" applyFill="1" applyBorder="1" applyAlignment="1">
      <alignment horizontal="center" vertical="center" wrapText="1"/>
    </xf>
    <xf numFmtId="0" fontId="7" fillId="0" borderId="0" xfId="0" applyFont="1" applyAlignment="1">
      <alignment horizontal="center"/>
    </xf>
    <xf numFmtId="0" fontId="27" fillId="0" borderId="17" xfId="0" applyFont="1" applyBorder="1" applyAlignment="1">
      <alignment vertical="center"/>
    </xf>
    <xf numFmtId="0" fontId="28" fillId="0" borderId="5" xfId="0" applyFont="1" applyBorder="1" applyAlignment="1">
      <alignment horizontal="left" indent="1"/>
    </xf>
    <xf numFmtId="0" fontId="27" fillId="0" borderId="5" xfId="0" applyFont="1" applyBorder="1" applyAlignment="1">
      <alignment horizontal="center"/>
    </xf>
    <xf numFmtId="0" fontId="27" fillId="0" borderId="6" xfId="0" applyFont="1" applyBorder="1" applyAlignment="1">
      <alignment horizontal="center"/>
    </xf>
    <xf numFmtId="0" fontId="27" fillId="0" borderId="18" xfId="0" applyFont="1" applyBorder="1" applyAlignment="1">
      <alignment vertical="center"/>
    </xf>
    <xf numFmtId="0" fontId="28" fillId="0" borderId="0" xfId="0" applyFont="1" applyAlignment="1">
      <alignment horizontal="left" indent="1"/>
    </xf>
    <xf numFmtId="0" fontId="27" fillId="0" borderId="0" xfId="0" applyFont="1" applyAlignment="1">
      <alignment horizontal="center"/>
    </xf>
    <xf numFmtId="0" fontId="27" fillId="0" borderId="19" xfId="0" applyFont="1" applyBorder="1"/>
    <xf numFmtId="0" fontId="28" fillId="0" borderId="20" xfId="0" applyFont="1" applyBorder="1" applyAlignment="1">
      <alignment horizontal="left" indent="1"/>
    </xf>
    <xf numFmtId="0" fontId="27" fillId="0" borderId="21" xfId="0" applyFont="1" applyBorder="1" applyAlignment="1">
      <alignment vertical="center"/>
    </xf>
    <xf numFmtId="0" fontId="28" fillId="0" borderId="22" xfId="0" applyFont="1" applyBorder="1" applyAlignment="1">
      <alignment horizontal="left" indent="1"/>
    </xf>
    <xf numFmtId="0" fontId="27" fillId="0" borderId="23" xfId="0" applyFont="1" applyBorder="1" applyAlignment="1">
      <alignment vertical="center"/>
    </xf>
    <xf numFmtId="0" fontId="27" fillId="0" borderId="12" xfId="0" applyFont="1" applyBorder="1" applyAlignment="1">
      <alignment horizontal="center"/>
    </xf>
    <xf numFmtId="0" fontId="27" fillId="0" borderId="3" xfId="0" applyFont="1" applyBorder="1"/>
    <xf numFmtId="0" fontId="28" fillId="0" borderId="40" xfId="0" applyFont="1" applyBorder="1" applyAlignment="1">
      <alignment horizontal="left" indent="1"/>
    </xf>
    <xf numFmtId="0" fontId="25" fillId="0" borderId="40" xfId="0" applyFont="1" applyBorder="1" applyAlignment="1">
      <alignment horizontal="left" indent="1"/>
    </xf>
    <xf numFmtId="0" fontId="28" fillId="0" borderId="25" xfId="0" applyFont="1" applyBorder="1" applyAlignment="1">
      <alignment horizontal="left" indent="1"/>
    </xf>
    <xf numFmtId="0" fontId="20" fillId="3" borderId="8" xfId="3" applyFont="1" applyFill="1" applyBorder="1" applyAlignment="1">
      <alignment horizontal="left" vertical="top" wrapText="1"/>
    </xf>
    <xf numFmtId="0" fontId="7" fillId="3" borderId="9" xfId="0" applyFont="1" applyFill="1" applyBorder="1" applyAlignment="1">
      <alignment wrapText="1"/>
    </xf>
    <xf numFmtId="0" fontId="7" fillId="3" borderId="10" xfId="0" applyFont="1" applyFill="1" applyBorder="1" applyAlignment="1">
      <alignment wrapText="1"/>
    </xf>
    <xf numFmtId="0" fontId="9" fillId="4" borderId="25" xfId="0" applyFont="1" applyFill="1" applyBorder="1" applyAlignment="1">
      <alignment horizontal="left" wrapText="1"/>
    </xf>
    <xf numFmtId="0" fontId="9" fillId="4" borderId="26" xfId="0" applyFont="1" applyFill="1" applyBorder="1" applyAlignment="1">
      <alignment horizontal="left" wrapText="1"/>
    </xf>
    <xf numFmtId="167" fontId="9" fillId="4" borderId="25" xfId="0" applyNumberFormat="1" applyFont="1" applyFill="1" applyBorder="1" applyAlignment="1">
      <alignment horizontal="center"/>
    </xf>
    <xf numFmtId="167" fontId="9" fillId="4" borderId="26" xfId="0" applyNumberFormat="1" applyFont="1" applyFill="1" applyBorder="1" applyAlignment="1">
      <alignment horizontal="center"/>
    </xf>
    <xf numFmtId="0" fontId="4" fillId="5" borderId="13" xfId="0" applyFont="1" applyFill="1" applyBorder="1" applyAlignment="1">
      <alignment horizontal="left" vertical="center" wrapText="1"/>
    </xf>
    <xf numFmtId="0" fontId="1" fillId="5" borderId="13" xfId="0" applyFont="1" applyFill="1" applyBorder="1" applyAlignment="1">
      <alignment vertical="center" wrapText="1"/>
    </xf>
    <xf numFmtId="0" fontId="9" fillId="0" borderId="13" xfId="0" applyFont="1" applyBorder="1" applyAlignment="1">
      <alignment horizontal="left" vertical="center" wrapText="1"/>
    </xf>
    <xf numFmtId="0" fontId="9" fillId="0" borderId="7" xfId="0" applyFont="1" applyBorder="1" applyAlignment="1">
      <alignment horizontal="left" vertical="center" wrapText="1"/>
    </xf>
    <xf numFmtId="0" fontId="18" fillId="0" borderId="1" xfId="0" applyFont="1" applyBorder="1" applyAlignment="1">
      <alignment vertical="center" wrapText="1"/>
    </xf>
    <xf numFmtId="0" fontId="7" fillId="0" borderId="2" xfId="0" applyFont="1" applyBorder="1" applyAlignment="1">
      <alignment vertical="center" wrapText="1"/>
    </xf>
    <xf numFmtId="0" fontId="7" fillId="0" borderId="14" xfId="0" applyFont="1" applyBorder="1" applyAlignment="1">
      <alignment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9" fillId="4" borderId="35" xfId="0" applyFont="1" applyFill="1" applyBorder="1" applyAlignment="1">
      <alignment horizontal="left" wrapText="1"/>
    </xf>
    <xf numFmtId="167" fontId="9" fillId="4" borderId="35" xfId="0" applyNumberFormat="1" applyFont="1" applyFill="1" applyBorder="1" applyAlignment="1">
      <alignment horizontal="center"/>
    </xf>
    <xf numFmtId="0" fontId="9" fillId="0" borderId="28" xfId="0" applyFont="1" applyBorder="1" applyAlignment="1">
      <alignment horizontal="left" vertical="center" wrapText="1"/>
    </xf>
  </cellXfs>
  <cellStyles count="9">
    <cellStyle name="Comma" xfId="1" builtinId="3"/>
    <cellStyle name="Comma [0]" xfId="2" builtinId="6"/>
    <cellStyle name="Currency" xfId="4" builtinId="4"/>
    <cellStyle name="Normal" xfId="0" builtinId="0"/>
    <cellStyle name="Normal 10" xfId="5" xr:uid="{1C1320A0-A960-4968-8441-B8A223837E62}"/>
    <cellStyle name="Normal 2 2" xfId="3" xr:uid="{B69152D9-B51D-48B1-AC49-F539CF769DDC}"/>
    <cellStyle name="Normal 2 2 2" xfId="6" xr:uid="{ADF620E6-4607-45FA-8B8C-814C5BC08DFF}"/>
    <cellStyle name="Normal_kibreelect" xfId="8" xr:uid="{8288A7CE-894D-4454-ABF7-ED7DDF194A78}"/>
    <cellStyle name="Normal_reservpiping" xfId="7" xr:uid="{CD2ECC77-758A-44EA-A145-F1B3B33537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124547</xdr:colOff>
      <xdr:row>0</xdr:row>
      <xdr:rowOff>65035</xdr:rowOff>
    </xdr:from>
    <xdr:to>
      <xdr:col>1</xdr:col>
      <xdr:colOff>161192</xdr:colOff>
      <xdr:row>0</xdr:row>
      <xdr:rowOff>548069</xdr:rowOff>
    </xdr:to>
    <xdr:pic>
      <xdr:nvPicPr>
        <xdr:cNvPr id="2" name="Picture 1">
          <a:extLst>
            <a:ext uri="{FF2B5EF4-FFF2-40B4-BE49-F238E27FC236}">
              <a16:creationId xmlns:a16="http://schemas.microsoft.com/office/drawing/2014/main" id="{D76DA5E5-03F3-4BFE-A38D-266DD16EE2B2}"/>
            </a:ext>
          </a:extLst>
        </xdr:cNvPr>
        <xdr:cNvPicPr>
          <a:picLocks noChangeAspect="1"/>
        </xdr:cNvPicPr>
      </xdr:nvPicPr>
      <xdr:blipFill>
        <a:blip xmlns:r="http://schemas.openxmlformats.org/officeDocument/2006/relationships" r:embed="rId1"/>
        <a:stretch/>
      </xdr:blipFill>
      <xdr:spPr bwMode="auto">
        <a:xfrm>
          <a:off x="124547" y="65035"/>
          <a:ext cx="495799" cy="483034"/>
        </a:xfrm>
        <a:prstGeom prst="rect">
          <a:avLst/>
        </a:prstGeom>
        <a:noFill/>
      </xdr:spPr>
    </xdr:pic>
    <xdr:clientData/>
  </xdr:twoCellAnchor>
  <xdr:oneCellAnchor>
    <xdr:from>
      <xdr:col>5</xdr:col>
      <xdr:colOff>190500</xdr:colOff>
      <xdr:row>89</xdr:row>
      <xdr:rowOff>113468</xdr:rowOff>
    </xdr:from>
    <xdr:ext cx="696650" cy="736456"/>
    <xdr:pic>
      <xdr:nvPicPr>
        <xdr:cNvPr id="3" name="Picture 2">
          <a:extLst>
            <a:ext uri="{FF2B5EF4-FFF2-40B4-BE49-F238E27FC236}">
              <a16:creationId xmlns:a16="http://schemas.microsoft.com/office/drawing/2014/main" id="{D6BDC60D-C596-4A8A-9D3D-5FDC032A8537}"/>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388100" y="37083168"/>
          <a:ext cx="696650" cy="736456"/>
        </a:xfrm>
        <a:prstGeom prst="rect">
          <a:avLst/>
        </a:prstGeom>
        <a:noFill/>
        <a:ln>
          <a:noFill/>
        </a:ln>
      </xdr:spPr>
    </xdr:pic>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F337A8-641D-4C9C-A25A-B57C7A8876C2}">
  <dimension ref="A1:F102"/>
  <sheetViews>
    <sheetView tabSelected="1" view="pageBreakPreview" zoomScale="90" zoomScaleNormal="130" zoomScaleSheetLayoutView="90" workbookViewId="0">
      <selection activeCell="F30" sqref="F30"/>
    </sheetView>
  </sheetViews>
  <sheetFormatPr defaultColWidth="8.81640625" defaultRowHeight="16.5" x14ac:dyDescent="0.45"/>
  <cols>
    <col min="1" max="1" width="6.54296875" style="1" bestFit="1" customWidth="1"/>
    <col min="2" max="2" width="52.81640625" style="1" customWidth="1"/>
    <col min="3" max="3" width="7.1796875" style="101" customWidth="1"/>
    <col min="4" max="5" width="10" style="101" customWidth="1"/>
    <col min="6" max="6" width="14" style="1" customWidth="1"/>
    <col min="7" max="16384" width="8.81640625" style="1"/>
  </cols>
  <sheetData>
    <row r="1" spans="1:6" ht="47" customHeight="1" thickBot="1" x14ac:dyDescent="0.5">
      <c r="A1" s="133" t="s">
        <v>23</v>
      </c>
      <c r="B1" s="134"/>
      <c r="C1" s="134"/>
      <c r="D1" s="134"/>
      <c r="E1" s="134"/>
      <c r="F1" s="135"/>
    </row>
    <row r="2" spans="1:6" ht="31.5" customHeight="1" thickBot="1" x14ac:dyDescent="0.5">
      <c r="A2" s="2" t="s">
        <v>8</v>
      </c>
      <c r="B2" s="3" t="s">
        <v>94</v>
      </c>
      <c r="C2" s="2" t="s">
        <v>0</v>
      </c>
      <c r="D2" s="2" t="s">
        <v>9</v>
      </c>
      <c r="E2" s="2" t="s">
        <v>10</v>
      </c>
      <c r="F2" s="2" t="s">
        <v>11</v>
      </c>
    </row>
    <row r="3" spans="1:6" s="6" customFormat="1" ht="17" thickBot="1" x14ac:dyDescent="0.5">
      <c r="A3" s="4" t="s">
        <v>1</v>
      </c>
      <c r="B3" s="126" t="s">
        <v>70</v>
      </c>
      <c r="C3" s="127"/>
      <c r="D3" s="127"/>
      <c r="E3" s="127"/>
      <c r="F3" s="5"/>
    </row>
    <row r="4" spans="1:6" ht="17" thickBot="1" x14ac:dyDescent="0.5">
      <c r="A4" s="7">
        <v>1</v>
      </c>
      <c r="B4" s="128" t="s">
        <v>71</v>
      </c>
      <c r="C4" s="128"/>
      <c r="D4" s="128"/>
      <c r="E4" s="128"/>
      <c r="F4" s="8" t="s">
        <v>12</v>
      </c>
    </row>
    <row r="5" spans="1:6" ht="49.5" x14ac:dyDescent="0.45">
      <c r="A5" s="9">
        <v>1.1000000000000001</v>
      </c>
      <c r="B5" s="10" t="s">
        <v>25</v>
      </c>
      <c r="C5" s="11" t="s">
        <v>95</v>
      </c>
      <c r="D5" s="12">
        <f>6*4</f>
        <v>24</v>
      </c>
      <c r="E5" s="13"/>
      <c r="F5" s="14"/>
    </row>
    <row r="6" spans="1:6" ht="82.5" x14ac:dyDescent="0.45">
      <c r="A6" s="15">
        <v>1.2</v>
      </c>
      <c r="B6" s="16" t="s">
        <v>26</v>
      </c>
      <c r="C6" s="17" t="s">
        <v>96</v>
      </c>
      <c r="D6" s="18">
        <f>1.6*6*(1.9*1.9)</f>
        <v>34.656000000000006</v>
      </c>
      <c r="E6" s="19"/>
      <c r="F6" s="20"/>
    </row>
    <row r="7" spans="1:6" ht="33" x14ac:dyDescent="0.45">
      <c r="A7" s="15">
        <v>1.3</v>
      </c>
      <c r="B7" s="21" t="s">
        <v>27</v>
      </c>
      <c r="C7" s="17" t="s">
        <v>96</v>
      </c>
      <c r="D7" s="18">
        <f>0.05*6*(1.9*1.9)</f>
        <v>1.0830000000000002</v>
      </c>
      <c r="E7" s="19"/>
      <c r="F7" s="20"/>
    </row>
    <row r="8" spans="1:6" ht="82.5" x14ac:dyDescent="0.45">
      <c r="A8" s="15">
        <v>1.4</v>
      </c>
      <c r="B8" s="21" t="s">
        <v>28</v>
      </c>
      <c r="C8" s="17" t="s">
        <v>96</v>
      </c>
      <c r="D8" s="18">
        <f>1.5*1.5*0.5*6+0.4*0.4*1*6</f>
        <v>7.71</v>
      </c>
      <c r="E8" s="19"/>
      <c r="F8" s="20"/>
    </row>
    <row r="9" spans="1:6" ht="49.5" x14ac:dyDescent="0.45">
      <c r="A9" s="15">
        <v>1.5</v>
      </c>
      <c r="B9" s="22" t="s">
        <v>29</v>
      </c>
      <c r="C9" s="17" t="s">
        <v>96</v>
      </c>
      <c r="D9" s="18">
        <f>D6-D7-D8</f>
        <v>25.863000000000007</v>
      </c>
      <c r="E9" s="19"/>
      <c r="F9" s="20"/>
    </row>
    <row r="10" spans="1:6" ht="33" x14ac:dyDescent="0.45">
      <c r="A10" s="15">
        <v>1.6</v>
      </c>
      <c r="B10" s="21" t="s">
        <v>30</v>
      </c>
      <c r="C10" s="17" t="s">
        <v>96</v>
      </c>
      <c r="D10" s="18">
        <f>24*0.4*0.4</f>
        <v>3.8400000000000007</v>
      </c>
      <c r="E10" s="19"/>
      <c r="F10" s="20"/>
    </row>
    <row r="11" spans="1:6" ht="49.5" x14ac:dyDescent="0.45">
      <c r="A11" s="15">
        <v>1.7</v>
      </c>
      <c r="B11" s="21" t="s">
        <v>31</v>
      </c>
      <c r="C11" s="17" t="s">
        <v>96</v>
      </c>
      <c r="D11" s="18">
        <f>24*0.4*0.2</f>
        <v>1.9200000000000004</v>
      </c>
      <c r="E11" s="19"/>
      <c r="F11" s="20"/>
    </row>
    <row r="12" spans="1:6" ht="33" x14ac:dyDescent="0.45">
      <c r="A12" s="15">
        <v>1.8</v>
      </c>
      <c r="B12" s="21" t="s">
        <v>32</v>
      </c>
      <c r="C12" s="17" t="s">
        <v>96</v>
      </c>
      <c r="D12" s="18">
        <f>6*4*0.3</f>
        <v>7.1999999999999993</v>
      </c>
      <c r="E12" s="19"/>
      <c r="F12" s="20"/>
    </row>
    <row r="13" spans="1:6" ht="33" x14ac:dyDescent="0.45">
      <c r="A13" s="15">
        <v>1.9</v>
      </c>
      <c r="B13" s="21" t="s">
        <v>33</v>
      </c>
      <c r="C13" s="17" t="s">
        <v>96</v>
      </c>
      <c r="D13" s="18">
        <f>6*4*0.05</f>
        <v>1.2000000000000002</v>
      </c>
      <c r="E13" s="19"/>
      <c r="F13" s="20"/>
    </row>
    <row r="14" spans="1:6" ht="18" x14ac:dyDescent="0.45">
      <c r="A14" s="23">
        <v>2</v>
      </c>
      <c r="B14" s="129" t="s">
        <v>39</v>
      </c>
      <c r="C14" s="129"/>
      <c r="D14" s="129"/>
      <c r="E14" s="129"/>
      <c r="F14" s="20" t="s">
        <v>12</v>
      </c>
    </row>
    <row r="15" spans="1:6" ht="49.5" x14ac:dyDescent="0.45">
      <c r="A15" s="15">
        <v>2.1</v>
      </c>
      <c r="B15" s="21" t="s">
        <v>34</v>
      </c>
      <c r="C15" s="17" t="s">
        <v>96</v>
      </c>
      <c r="D15" s="24">
        <f>0.4*0.4*5.6*6</f>
        <v>5.3760000000000012</v>
      </c>
      <c r="E15" s="19"/>
      <c r="F15" s="20"/>
    </row>
    <row r="16" spans="1:6" ht="66" x14ac:dyDescent="0.45">
      <c r="A16" s="15">
        <v>2.2000000000000002</v>
      </c>
      <c r="B16" s="21" t="s">
        <v>35</v>
      </c>
      <c r="C16" s="17" t="s">
        <v>96</v>
      </c>
      <c r="D16" s="18">
        <v>4.5</v>
      </c>
      <c r="E16" s="19"/>
      <c r="F16" s="20"/>
    </row>
    <row r="17" spans="1:6" ht="49.5" x14ac:dyDescent="0.45">
      <c r="A17" s="15">
        <v>2.2999999999999998</v>
      </c>
      <c r="B17" s="16" t="s">
        <v>36</v>
      </c>
      <c r="C17" s="17" t="s">
        <v>96</v>
      </c>
      <c r="D17" s="18">
        <v>3.2</v>
      </c>
      <c r="E17" s="19"/>
      <c r="F17" s="20"/>
    </row>
    <row r="18" spans="1:6" ht="115.5" x14ac:dyDescent="0.45">
      <c r="A18" s="15">
        <v>2.4</v>
      </c>
      <c r="B18" s="16" t="s">
        <v>105</v>
      </c>
      <c r="C18" s="17" t="s">
        <v>96</v>
      </c>
      <c r="D18" s="18">
        <v>5.6</v>
      </c>
      <c r="E18" s="19"/>
      <c r="F18" s="20"/>
    </row>
    <row r="19" spans="1:6" ht="49.5" x14ac:dyDescent="0.45">
      <c r="A19" s="15">
        <v>2.5</v>
      </c>
      <c r="B19" s="16" t="s">
        <v>72</v>
      </c>
      <c r="C19" s="17" t="s">
        <v>96</v>
      </c>
      <c r="D19" s="25">
        <v>4.2</v>
      </c>
      <c r="E19" s="19"/>
      <c r="F19" s="20"/>
    </row>
    <row r="20" spans="1:6" ht="148.5" x14ac:dyDescent="0.45">
      <c r="A20" s="15">
        <v>2.6</v>
      </c>
      <c r="B20" s="16" t="s">
        <v>97</v>
      </c>
      <c r="C20" s="17" t="s">
        <v>96</v>
      </c>
      <c r="D20" s="18">
        <f>6.4*4.4*0.15</f>
        <v>4.2240000000000002</v>
      </c>
      <c r="E20" s="19"/>
      <c r="F20" s="20"/>
    </row>
    <row r="21" spans="1:6" ht="49.5" x14ac:dyDescent="0.45">
      <c r="A21" s="15">
        <v>2.7</v>
      </c>
      <c r="B21" s="16" t="s">
        <v>37</v>
      </c>
      <c r="C21" s="17" t="s">
        <v>95</v>
      </c>
      <c r="D21" s="18">
        <v>76</v>
      </c>
      <c r="E21" s="19"/>
      <c r="F21" s="20"/>
    </row>
    <row r="22" spans="1:6" ht="33" x14ac:dyDescent="0.45">
      <c r="A22" s="15">
        <v>2.8</v>
      </c>
      <c r="B22" s="16" t="s">
        <v>73</v>
      </c>
      <c r="C22" s="17" t="s">
        <v>95</v>
      </c>
      <c r="D22" s="18">
        <f>(20*2.2)+(0.4*4*5.6+1.4*20+0.2*20)</f>
        <v>84.960000000000008</v>
      </c>
      <c r="E22" s="19"/>
      <c r="F22" s="20"/>
    </row>
    <row r="23" spans="1:6" ht="50" thickBot="1" x14ac:dyDescent="0.5">
      <c r="A23" s="26">
        <v>2.9</v>
      </c>
      <c r="B23" s="27" t="s">
        <v>100</v>
      </c>
      <c r="C23" s="28" t="s">
        <v>38</v>
      </c>
      <c r="D23" s="29">
        <v>1</v>
      </c>
      <c r="E23" s="30"/>
      <c r="F23" s="31"/>
    </row>
    <row r="24" spans="1:6" s="6" customFormat="1" ht="17" thickBot="1" x14ac:dyDescent="0.5">
      <c r="A24" s="32"/>
      <c r="B24" s="136" t="s">
        <v>40</v>
      </c>
      <c r="C24" s="136"/>
      <c r="D24" s="137"/>
      <c r="E24" s="137"/>
      <c r="F24" s="33">
        <f>SUM(F5:F23)</f>
        <v>0</v>
      </c>
    </row>
    <row r="25" spans="1:6" s="6" customFormat="1" ht="17" thickBot="1" x14ac:dyDescent="0.5">
      <c r="A25" s="34"/>
      <c r="B25" s="35"/>
      <c r="C25" s="36"/>
      <c r="D25" s="37"/>
      <c r="E25" s="37"/>
      <c r="F25" s="38"/>
    </row>
    <row r="26" spans="1:6" ht="33.5" thickBot="1" x14ac:dyDescent="0.5">
      <c r="A26" s="2" t="s">
        <v>8</v>
      </c>
      <c r="B26" s="3" t="s">
        <v>13</v>
      </c>
      <c r="C26" s="2" t="s">
        <v>0</v>
      </c>
      <c r="D26" s="2" t="s">
        <v>9</v>
      </c>
      <c r="E26" s="2" t="s">
        <v>10</v>
      </c>
      <c r="F26" s="2" t="s">
        <v>11</v>
      </c>
    </row>
    <row r="27" spans="1:6" s="6" customFormat="1" ht="17" thickBot="1" x14ac:dyDescent="0.5">
      <c r="A27" s="4" t="s">
        <v>2</v>
      </c>
      <c r="B27" s="126" t="s">
        <v>69</v>
      </c>
      <c r="C27" s="127"/>
      <c r="D27" s="127"/>
      <c r="E27" s="127"/>
      <c r="F27" s="5"/>
    </row>
    <row r="28" spans="1:6" x14ac:dyDescent="0.45">
      <c r="A28" s="39">
        <v>3</v>
      </c>
      <c r="B28" s="138" t="s">
        <v>41</v>
      </c>
      <c r="C28" s="138"/>
      <c r="D28" s="138"/>
      <c r="E28" s="138"/>
      <c r="F28" s="40" t="s">
        <v>12</v>
      </c>
    </row>
    <row r="29" spans="1:6" ht="33" x14ac:dyDescent="0.45">
      <c r="A29" s="15">
        <v>3.1</v>
      </c>
      <c r="B29" s="41" t="s">
        <v>42</v>
      </c>
      <c r="C29" s="42" t="s">
        <v>24</v>
      </c>
      <c r="D29" s="42">
        <v>24</v>
      </c>
      <c r="E29" s="19"/>
      <c r="F29" s="20">
        <f t="shared" ref="F29:F30" si="0">D29*E29</f>
        <v>0</v>
      </c>
    </row>
    <row r="30" spans="1:6" ht="33.5" thickBot="1" x14ac:dyDescent="0.5">
      <c r="A30" s="43">
        <f>A29+0.1</f>
        <v>3.2</v>
      </c>
      <c r="B30" s="44" t="s">
        <v>43</v>
      </c>
      <c r="C30" s="45" t="s">
        <v>24</v>
      </c>
      <c r="D30" s="45">
        <v>13.5</v>
      </c>
      <c r="E30" s="46"/>
      <c r="F30" s="47">
        <f t="shared" si="0"/>
        <v>0</v>
      </c>
    </row>
    <row r="31" spans="1:6" s="6" customFormat="1" ht="17" thickBot="1" x14ac:dyDescent="0.5">
      <c r="A31" s="48"/>
      <c r="B31" s="122" t="s">
        <v>44</v>
      </c>
      <c r="C31" s="123"/>
      <c r="D31" s="124"/>
      <c r="E31" s="125"/>
      <c r="F31" s="49">
        <f>SUM(F29:F30)</f>
        <v>0</v>
      </c>
    </row>
    <row r="32" spans="1:6" s="6" customFormat="1" ht="17" thickBot="1" x14ac:dyDescent="0.5">
      <c r="A32" s="34"/>
      <c r="B32" s="35"/>
      <c r="C32" s="36"/>
      <c r="D32" s="37"/>
      <c r="E32" s="37"/>
      <c r="F32" s="38"/>
    </row>
    <row r="33" spans="1:6" ht="33.5" thickBot="1" x14ac:dyDescent="0.5">
      <c r="A33" s="2" t="s">
        <v>8</v>
      </c>
      <c r="B33" s="3" t="s">
        <v>13</v>
      </c>
      <c r="C33" s="2" t="s">
        <v>0</v>
      </c>
      <c r="D33" s="2" t="s">
        <v>9</v>
      </c>
      <c r="E33" s="2" t="s">
        <v>10</v>
      </c>
      <c r="F33" s="2" t="s">
        <v>11</v>
      </c>
    </row>
    <row r="34" spans="1:6" s="6" customFormat="1" ht="17" thickBot="1" x14ac:dyDescent="0.5">
      <c r="A34" s="4" t="s">
        <v>5</v>
      </c>
      <c r="B34" s="126" t="s">
        <v>14</v>
      </c>
      <c r="C34" s="127"/>
      <c r="D34" s="127"/>
      <c r="E34" s="127"/>
      <c r="F34" s="5"/>
    </row>
    <row r="35" spans="1:6" ht="17" thickBot="1" x14ac:dyDescent="0.5">
      <c r="A35" s="7">
        <v>4</v>
      </c>
      <c r="B35" s="128" t="s">
        <v>56</v>
      </c>
      <c r="C35" s="128"/>
      <c r="D35" s="128"/>
      <c r="E35" s="128"/>
      <c r="F35" s="8" t="s">
        <v>12</v>
      </c>
    </row>
    <row r="36" spans="1:6" ht="66" x14ac:dyDescent="0.45">
      <c r="A36" s="9">
        <f>A35+0.1</f>
        <v>4.0999999999999996</v>
      </c>
      <c r="B36" s="50" t="s">
        <v>93</v>
      </c>
      <c r="C36" s="51" t="s">
        <v>92</v>
      </c>
      <c r="D36" s="51">
        <f>0.5*0.3*2650</f>
        <v>397.5</v>
      </c>
      <c r="E36" s="13"/>
      <c r="F36" s="14"/>
    </row>
    <row r="37" spans="1:6" ht="66" x14ac:dyDescent="0.45">
      <c r="A37" s="15">
        <f>A36+0.1</f>
        <v>4.1999999999999993</v>
      </c>
      <c r="B37" s="41" t="s">
        <v>45</v>
      </c>
      <c r="C37" s="42" t="s">
        <v>3</v>
      </c>
      <c r="D37" s="42">
        <v>2000</v>
      </c>
      <c r="E37" s="19"/>
      <c r="F37" s="20"/>
    </row>
    <row r="38" spans="1:6" ht="82.5" x14ac:dyDescent="0.45">
      <c r="A38" s="15">
        <f t="shared" ref="A38:A39" si="1">A37+0.1</f>
        <v>4.2999999999999989</v>
      </c>
      <c r="B38" s="41" t="s">
        <v>46</v>
      </c>
      <c r="C38" s="42" t="s">
        <v>3</v>
      </c>
      <c r="D38" s="42">
        <v>650</v>
      </c>
      <c r="E38" s="19"/>
      <c r="F38" s="20"/>
    </row>
    <row r="39" spans="1:6" ht="33" x14ac:dyDescent="0.45">
      <c r="A39" s="15">
        <f t="shared" si="1"/>
        <v>4.3999999999999986</v>
      </c>
      <c r="B39" s="41" t="s">
        <v>4</v>
      </c>
      <c r="C39" s="42" t="s">
        <v>3</v>
      </c>
      <c r="D39" s="42">
        <v>2650</v>
      </c>
      <c r="E39" s="19"/>
      <c r="F39" s="20"/>
    </row>
    <row r="40" spans="1:6" ht="33" x14ac:dyDescent="0.45">
      <c r="A40" s="15"/>
      <c r="B40" s="52" t="s">
        <v>58</v>
      </c>
      <c r="C40" s="53"/>
      <c r="D40" s="54"/>
      <c r="E40" s="55"/>
      <c r="F40" s="20"/>
    </row>
    <row r="41" spans="1:6" ht="18" x14ac:dyDescent="0.45">
      <c r="A41" s="15">
        <v>4.5</v>
      </c>
      <c r="B41" s="56" t="s">
        <v>47</v>
      </c>
      <c r="C41" s="54" t="s">
        <v>48</v>
      </c>
      <c r="D41" s="57">
        <v>8</v>
      </c>
      <c r="E41" s="19"/>
      <c r="F41" s="20"/>
    </row>
    <row r="42" spans="1:6" ht="18" x14ac:dyDescent="0.45">
      <c r="A42" s="15">
        <f>A41+0.1</f>
        <v>4.5999999999999996</v>
      </c>
      <c r="B42" s="56" t="s">
        <v>49</v>
      </c>
      <c r="C42" s="54" t="s">
        <v>48</v>
      </c>
      <c r="D42" s="57">
        <v>14</v>
      </c>
      <c r="E42" s="19"/>
      <c r="F42" s="20"/>
    </row>
    <row r="43" spans="1:6" ht="18" x14ac:dyDescent="0.45">
      <c r="A43" s="15">
        <f t="shared" ref="A43:A45" si="2">A42+0.1</f>
        <v>4.6999999999999993</v>
      </c>
      <c r="B43" s="56" t="s">
        <v>98</v>
      </c>
      <c r="C43" s="54" t="s">
        <v>48</v>
      </c>
      <c r="D43" s="57">
        <v>12</v>
      </c>
      <c r="E43" s="19"/>
      <c r="F43" s="20"/>
    </row>
    <row r="44" spans="1:6" ht="18" x14ac:dyDescent="0.45">
      <c r="A44" s="15">
        <f t="shared" si="2"/>
        <v>4.7999999999999989</v>
      </c>
      <c r="B44" s="56" t="s">
        <v>50</v>
      </c>
      <c r="C44" s="54" t="s">
        <v>48</v>
      </c>
      <c r="D44" s="57">
        <v>6</v>
      </c>
      <c r="E44" s="19"/>
      <c r="F44" s="20"/>
    </row>
    <row r="45" spans="1:6" ht="18" x14ac:dyDescent="0.45">
      <c r="A45" s="15">
        <f t="shared" si="2"/>
        <v>4.8999999999999986</v>
      </c>
      <c r="B45" s="56" t="s">
        <v>51</v>
      </c>
      <c r="C45" s="54" t="s">
        <v>48</v>
      </c>
      <c r="D45" s="57">
        <v>2</v>
      </c>
      <c r="E45" s="19"/>
      <c r="F45" s="20"/>
    </row>
    <row r="46" spans="1:6" ht="33" x14ac:dyDescent="0.45">
      <c r="A46" s="58">
        <v>4.0999999999999996</v>
      </c>
      <c r="B46" s="56" t="s">
        <v>52</v>
      </c>
      <c r="C46" s="54" t="s">
        <v>24</v>
      </c>
      <c r="D46" s="57">
        <v>30</v>
      </c>
      <c r="E46" s="19"/>
      <c r="F46" s="20"/>
    </row>
    <row r="47" spans="1:6" ht="18" x14ac:dyDescent="0.45">
      <c r="A47" s="15">
        <f t="shared" ref="A47:A48" si="3">A46+0.01</f>
        <v>4.1099999999999994</v>
      </c>
      <c r="B47" s="59" t="s">
        <v>53</v>
      </c>
      <c r="C47" s="54" t="s">
        <v>6</v>
      </c>
      <c r="D47" s="57">
        <v>9</v>
      </c>
      <c r="E47" s="19"/>
      <c r="F47" s="20"/>
    </row>
    <row r="48" spans="1:6" ht="18.5" thickBot="1" x14ac:dyDescent="0.5">
      <c r="A48" s="43">
        <f t="shared" si="3"/>
        <v>4.1199999999999992</v>
      </c>
      <c r="B48" s="60" t="s">
        <v>54</v>
      </c>
      <c r="C48" s="61" t="s">
        <v>55</v>
      </c>
      <c r="D48" s="61">
        <v>1</v>
      </c>
      <c r="E48" s="46"/>
      <c r="F48" s="47"/>
    </row>
    <row r="49" spans="1:6" s="6" customFormat="1" ht="17" thickBot="1" x14ac:dyDescent="0.5">
      <c r="A49" s="48"/>
      <c r="B49" s="122" t="s">
        <v>57</v>
      </c>
      <c r="C49" s="123"/>
      <c r="D49" s="124"/>
      <c r="E49" s="125"/>
      <c r="F49" s="49">
        <f>SUM(F36:F48)</f>
        <v>0</v>
      </c>
    </row>
    <row r="50" spans="1:6" s="6" customFormat="1" ht="17" thickBot="1" x14ac:dyDescent="0.5">
      <c r="A50" s="34"/>
      <c r="B50" s="35"/>
      <c r="C50" s="36"/>
      <c r="D50" s="37"/>
      <c r="E50" s="37"/>
      <c r="F50" s="38"/>
    </row>
    <row r="51" spans="1:6" ht="33.5" thickBot="1" x14ac:dyDescent="0.5">
      <c r="A51" s="2" t="s">
        <v>8</v>
      </c>
      <c r="B51" s="3" t="s">
        <v>13</v>
      </c>
      <c r="C51" s="2" t="s">
        <v>0</v>
      </c>
      <c r="D51" s="2" t="s">
        <v>9</v>
      </c>
      <c r="E51" s="2" t="s">
        <v>10</v>
      </c>
      <c r="F51" s="2" t="s">
        <v>11</v>
      </c>
    </row>
    <row r="52" spans="1:6" s="6" customFormat="1" ht="17" thickBot="1" x14ac:dyDescent="0.5">
      <c r="A52" s="4" t="s">
        <v>7</v>
      </c>
      <c r="B52" s="126" t="s">
        <v>59</v>
      </c>
      <c r="C52" s="127"/>
      <c r="D52" s="127"/>
      <c r="E52" s="127"/>
      <c r="F52" s="5"/>
    </row>
    <row r="53" spans="1:6" ht="17" thickBot="1" x14ac:dyDescent="0.5">
      <c r="A53" s="7">
        <v>5</v>
      </c>
      <c r="B53" s="128" t="s">
        <v>75</v>
      </c>
      <c r="C53" s="128"/>
      <c r="D53" s="128"/>
      <c r="E53" s="128"/>
      <c r="F53" s="8" t="s">
        <v>12</v>
      </c>
    </row>
    <row r="54" spans="1:6" ht="82.5" x14ac:dyDescent="0.45">
      <c r="A54" s="9">
        <v>5.0999999999999996</v>
      </c>
      <c r="B54" s="62" t="s">
        <v>102</v>
      </c>
      <c r="C54" s="63" t="s">
        <v>60</v>
      </c>
      <c r="D54" s="63">
        <v>25</v>
      </c>
      <c r="E54" s="13"/>
      <c r="F54" s="14"/>
    </row>
    <row r="55" spans="1:6" ht="49.5" x14ac:dyDescent="0.45">
      <c r="A55" s="15">
        <f t="shared" ref="A55:A64" si="4">A54+0.1</f>
        <v>5.1999999999999993</v>
      </c>
      <c r="B55" s="64" t="s">
        <v>103</v>
      </c>
      <c r="C55" s="65" t="s">
        <v>60</v>
      </c>
      <c r="D55" s="65">
        <f>D54</f>
        <v>25</v>
      </c>
      <c r="E55" s="19"/>
      <c r="F55" s="20"/>
    </row>
    <row r="56" spans="1:6" ht="66" x14ac:dyDescent="0.45">
      <c r="A56" s="15">
        <f t="shared" si="4"/>
        <v>5.2999999999999989</v>
      </c>
      <c r="B56" s="64" t="s">
        <v>61</v>
      </c>
      <c r="C56" s="65" t="s">
        <v>74</v>
      </c>
      <c r="D56" s="65">
        <v>2</v>
      </c>
      <c r="E56" s="19"/>
      <c r="F56" s="20"/>
    </row>
    <row r="57" spans="1:6" ht="18" x14ac:dyDescent="0.45">
      <c r="A57" s="23">
        <v>6</v>
      </c>
      <c r="B57" s="129" t="s">
        <v>76</v>
      </c>
      <c r="C57" s="129"/>
      <c r="D57" s="129"/>
      <c r="E57" s="129"/>
      <c r="F57" s="20" t="s">
        <v>12</v>
      </c>
    </row>
    <row r="58" spans="1:6" ht="66" x14ac:dyDescent="0.45">
      <c r="A58" s="15">
        <v>6.1</v>
      </c>
      <c r="B58" s="64" t="s">
        <v>101</v>
      </c>
      <c r="C58" s="65" t="s">
        <v>0</v>
      </c>
      <c r="D58" s="65">
        <v>2</v>
      </c>
      <c r="E58" s="19"/>
      <c r="F58" s="20"/>
    </row>
    <row r="59" spans="1:6" ht="33" x14ac:dyDescent="0.45">
      <c r="A59" s="15">
        <f t="shared" si="4"/>
        <v>6.1999999999999993</v>
      </c>
      <c r="B59" s="64" t="s">
        <v>104</v>
      </c>
      <c r="C59" s="65" t="s">
        <v>0</v>
      </c>
      <c r="D59" s="65">
        <v>2</v>
      </c>
      <c r="E59" s="19"/>
      <c r="F59" s="20"/>
    </row>
    <row r="60" spans="1:6" ht="18" x14ac:dyDescent="0.45">
      <c r="A60" s="15">
        <f t="shared" si="4"/>
        <v>6.2999999999999989</v>
      </c>
      <c r="B60" s="64" t="s">
        <v>63</v>
      </c>
      <c r="C60" s="65" t="s">
        <v>0</v>
      </c>
      <c r="D60" s="65">
        <v>2</v>
      </c>
      <c r="E60" s="19"/>
      <c r="F60" s="20"/>
    </row>
    <row r="61" spans="1:6" ht="49.5" x14ac:dyDescent="0.45">
      <c r="A61" s="15">
        <f t="shared" si="4"/>
        <v>6.3999999999999986</v>
      </c>
      <c r="B61" s="66" t="s">
        <v>64</v>
      </c>
      <c r="C61" s="65" t="s">
        <v>62</v>
      </c>
      <c r="D61" s="67">
        <v>2</v>
      </c>
      <c r="E61" s="19"/>
      <c r="F61" s="20"/>
    </row>
    <row r="62" spans="1:6" ht="33" x14ac:dyDescent="0.45">
      <c r="A62" s="15">
        <f t="shared" si="4"/>
        <v>6.4999999999999982</v>
      </c>
      <c r="B62" s="64" t="s">
        <v>65</v>
      </c>
      <c r="C62" s="65" t="s">
        <v>24</v>
      </c>
      <c r="D62" s="65">
        <v>150</v>
      </c>
      <c r="E62" s="19"/>
      <c r="F62" s="20"/>
    </row>
    <row r="63" spans="1:6" ht="18" x14ac:dyDescent="0.45">
      <c r="A63" s="15">
        <f t="shared" si="4"/>
        <v>6.5999999999999979</v>
      </c>
      <c r="B63" s="64" t="s">
        <v>66</v>
      </c>
      <c r="C63" s="65" t="s">
        <v>48</v>
      </c>
      <c r="D63" s="65">
        <v>2</v>
      </c>
      <c r="E63" s="19"/>
      <c r="F63" s="20"/>
    </row>
    <row r="64" spans="1:6" ht="18" x14ac:dyDescent="0.45">
      <c r="A64" s="15">
        <f t="shared" si="4"/>
        <v>6.6999999999999975</v>
      </c>
      <c r="B64" s="64" t="s">
        <v>67</v>
      </c>
      <c r="C64" s="65" t="s">
        <v>24</v>
      </c>
      <c r="D64" s="65">
        <v>100</v>
      </c>
      <c r="E64" s="19"/>
      <c r="F64" s="20"/>
    </row>
    <row r="65" spans="1:6" ht="50" thickBot="1" x14ac:dyDescent="0.5">
      <c r="A65" s="43">
        <f>A64+0.1</f>
        <v>6.7999999999999972</v>
      </c>
      <c r="B65" s="60" t="s">
        <v>68</v>
      </c>
      <c r="C65" s="61" t="s">
        <v>62</v>
      </c>
      <c r="D65" s="61">
        <v>1</v>
      </c>
      <c r="E65" s="46"/>
      <c r="F65" s="47"/>
    </row>
    <row r="66" spans="1:6" s="6" customFormat="1" ht="17" thickBot="1" x14ac:dyDescent="0.5">
      <c r="A66" s="48"/>
      <c r="B66" s="122" t="s">
        <v>77</v>
      </c>
      <c r="C66" s="123"/>
      <c r="D66" s="124"/>
      <c r="E66" s="125"/>
      <c r="F66" s="49">
        <f>SUM(F54:F65)</f>
        <v>0</v>
      </c>
    </row>
    <row r="67" spans="1:6" s="6" customFormat="1" ht="17" thickBot="1" x14ac:dyDescent="0.5">
      <c r="A67" s="34"/>
      <c r="B67" s="35"/>
      <c r="C67" s="36"/>
      <c r="D67" s="37"/>
      <c r="E67" s="37"/>
      <c r="F67" s="38"/>
    </row>
    <row r="68" spans="1:6" ht="33.5" thickBot="1" x14ac:dyDescent="0.5">
      <c r="A68" s="2" t="s">
        <v>8</v>
      </c>
      <c r="B68" s="3" t="s">
        <v>13</v>
      </c>
      <c r="C68" s="2" t="s">
        <v>0</v>
      </c>
      <c r="D68" s="2" t="s">
        <v>9</v>
      </c>
      <c r="E68" s="2" t="s">
        <v>10</v>
      </c>
      <c r="F68" s="2" t="s">
        <v>11</v>
      </c>
    </row>
    <row r="69" spans="1:6" s="6" customFormat="1" ht="17" thickBot="1" x14ac:dyDescent="0.5">
      <c r="A69" s="4" t="s">
        <v>83</v>
      </c>
      <c r="B69" s="126" t="s">
        <v>82</v>
      </c>
      <c r="C69" s="127"/>
      <c r="D69" s="127"/>
      <c r="E69" s="127"/>
      <c r="F69" s="5"/>
    </row>
    <row r="70" spans="1:6" ht="17" thickBot="1" x14ac:dyDescent="0.5">
      <c r="A70" s="7">
        <v>7</v>
      </c>
      <c r="B70" s="128" t="s">
        <v>88</v>
      </c>
      <c r="C70" s="128"/>
      <c r="D70" s="128"/>
      <c r="E70" s="128"/>
      <c r="F70" s="8" t="s">
        <v>12</v>
      </c>
    </row>
    <row r="71" spans="1:6" ht="33" x14ac:dyDescent="0.45">
      <c r="A71" s="9">
        <v>7.1</v>
      </c>
      <c r="B71" s="68" t="s">
        <v>78</v>
      </c>
      <c r="C71" s="11" t="s">
        <v>60</v>
      </c>
      <c r="D71" s="69">
        <v>40</v>
      </c>
      <c r="E71" s="13"/>
      <c r="F71" s="70"/>
    </row>
    <row r="72" spans="1:6" ht="49.5" x14ac:dyDescent="0.45">
      <c r="A72" s="15">
        <f t="shared" ref="A72:A77" si="5">A71+0.1</f>
        <v>7.1999999999999993</v>
      </c>
      <c r="B72" s="71" t="s">
        <v>89</v>
      </c>
      <c r="C72" s="17" t="s">
        <v>96</v>
      </c>
      <c r="D72" s="72">
        <v>3.9</v>
      </c>
      <c r="E72" s="19"/>
      <c r="F72" s="73"/>
    </row>
    <row r="73" spans="1:6" ht="99" x14ac:dyDescent="0.45">
      <c r="A73" s="15">
        <f t="shared" si="5"/>
        <v>7.2999999999999989</v>
      </c>
      <c r="B73" s="71" t="s">
        <v>91</v>
      </c>
      <c r="C73" s="17" t="s">
        <v>96</v>
      </c>
      <c r="D73" s="72">
        <v>0.2</v>
      </c>
      <c r="E73" s="19"/>
      <c r="F73" s="73"/>
    </row>
    <row r="74" spans="1:6" ht="99" x14ac:dyDescent="0.45">
      <c r="A74" s="15">
        <f t="shared" si="5"/>
        <v>7.3999999999999986</v>
      </c>
      <c r="B74" s="71" t="s">
        <v>90</v>
      </c>
      <c r="C74" s="17" t="s">
        <v>96</v>
      </c>
      <c r="D74" s="72">
        <v>4</v>
      </c>
      <c r="E74" s="19"/>
      <c r="F74" s="73"/>
    </row>
    <row r="75" spans="1:6" ht="99" x14ac:dyDescent="0.45">
      <c r="A75" s="15">
        <f t="shared" si="5"/>
        <v>7.4999999999999982</v>
      </c>
      <c r="B75" s="71" t="s">
        <v>80</v>
      </c>
      <c r="C75" s="17" t="s">
        <v>79</v>
      </c>
      <c r="D75" s="74">
        <v>96</v>
      </c>
      <c r="E75" s="19"/>
      <c r="F75" s="73"/>
    </row>
    <row r="76" spans="1:6" ht="99" x14ac:dyDescent="0.45">
      <c r="A76" s="15">
        <f t="shared" si="5"/>
        <v>7.5999999999999979</v>
      </c>
      <c r="B76" s="71" t="s">
        <v>81</v>
      </c>
      <c r="C76" s="17" t="s">
        <v>95</v>
      </c>
      <c r="D76" s="74">
        <v>80</v>
      </c>
      <c r="E76" s="19"/>
      <c r="F76" s="73"/>
    </row>
    <row r="77" spans="1:6" ht="149" thickBot="1" x14ac:dyDescent="0.5">
      <c r="A77" s="43">
        <f t="shared" si="5"/>
        <v>7.6999999999999975</v>
      </c>
      <c r="B77" s="75" t="s">
        <v>87</v>
      </c>
      <c r="C77" s="76" t="s">
        <v>48</v>
      </c>
      <c r="D77" s="77">
        <v>1</v>
      </c>
      <c r="E77" s="46"/>
      <c r="F77" s="78"/>
    </row>
    <row r="78" spans="1:6" s="6" customFormat="1" ht="17" thickBot="1" x14ac:dyDescent="0.5">
      <c r="A78" s="48"/>
      <c r="B78" s="122" t="s">
        <v>84</v>
      </c>
      <c r="C78" s="123"/>
      <c r="D78" s="124"/>
      <c r="E78" s="125"/>
      <c r="F78" s="49">
        <f>SUM(F71:F77)</f>
        <v>0</v>
      </c>
    </row>
    <row r="79" spans="1:6" ht="18.5" thickBot="1" x14ac:dyDescent="0.5">
      <c r="A79" s="130"/>
      <c r="B79" s="131"/>
      <c r="C79" s="131"/>
      <c r="D79" s="131"/>
      <c r="E79" s="132"/>
      <c r="F79" s="79"/>
    </row>
    <row r="80" spans="1:6" s="82" customFormat="1" ht="41" x14ac:dyDescent="0.5">
      <c r="A80" s="119" t="s">
        <v>86</v>
      </c>
      <c r="B80" s="120"/>
      <c r="C80" s="121"/>
      <c r="D80" s="80" t="s">
        <v>15</v>
      </c>
      <c r="E80" s="80" t="s">
        <v>16</v>
      </c>
      <c r="F80" s="81" t="s">
        <v>17</v>
      </c>
    </row>
    <row r="81" spans="1:6" s="82" customFormat="1" ht="36" x14ac:dyDescent="0.5">
      <c r="A81" s="83" t="s">
        <v>1</v>
      </c>
      <c r="B81" s="84" t="str">
        <f>B24</f>
        <v>Sub-total A _ 25m3 &amp; 12m-high Elevated Water Tank</v>
      </c>
      <c r="C81" s="85"/>
      <c r="D81" s="85">
        <v>1</v>
      </c>
      <c r="E81" s="85">
        <v>1</v>
      </c>
      <c r="F81" s="86"/>
    </row>
    <row r="82" spans="1:6" s="82" customFormat="1" ht="18" x14ac:dyDescent="0.5">
      <c r="A82" s="83" t="s">
        <v>2</v>
      </c>
      <c r="B82" s="84" t="str">
        <f>B31</f>
        <v>Sub-total B _ Shallow Well Works</v>
      </c>
      <c r="C82" s="85"/>
      <c r="D82" s="87">
        <v>1</v>
      </c>
      <c r="E82" s="85">
        <v>1</v>
      </c>
      <c r="F82" s="86"/>
    </row>
    <row r="83" spans="1:6" s="82" customFormat="1" ht="18" x14ac:dyDescent="0.5">
      <c r="A83" s="83" t="s">
        <v>5</v>
      </c>
      <c r="B83" s="88" t="str">
        <f>B49</f>
        <v>Sub-total C _ Pipeline Works</v>
      </c>
      <c r="C83" s="85"/>
      <c r="D83" s="87">
        <v>1</v>
      </c>
      <c r="E83" s="85">
        <v>1</v>
      </c>
      <c r="F83" s="86"/>
    </row>
    <row r="84" spans="1:6" s="82" customFormat="1" ht="18" x14ac:dyDescent="0.5">
      <c r="A84" s="83" t="s">
        <v>7</v>
      </c>
      <c r="B84" s="88" t="str">
        <f>B66</f>
        <v>Sub-total D _ Solar System &amp; Submersible Pump</v>
      </c>
      <c r="C84" s="85"/>
      <c r="D84" s="87">
        <v>1</v>
      </c>
      <c r="E84" s="85">
        <v>1</v>
      </c>
      <c r="F84" s="86"/>
    </row>
    <row r="85" spans="1:6" s="82" customFormat="1" ht="18" x14ac:dyDescent="0.5">
      <c r="A85" s="83" t="s">
        <v>83</v>
      </c>
      <c r="B85" s="88" t="str">
        <f>B78</f>
        <v>Sub-total E _ Fencing Works</v>
      </c>
      <c r="C85" s="85"/>
      <c r="D85" s="87">
        <v>1</v>
      </c>
      <c r="E85" s="85">
        <v>1</v>
      </c>
      <c r="F85" s="86"/>
    </row>
    <row r="86" spans="1:6" s="82" customFormat="1" ht="18.5" thickBot="1" x14ac:dyDescent="0.55000000000000004">
      <c r="A86" s="89"/>
      <c r="B86" s="90"/>
      <c r="C86" s="91"/>
      <c r="D86" s="92"/>
      <c r="E86" s="93"/>
      <c r="F86" s="94"/>
    </row>
    <row r="87" spans="1:6" s="82" customFormat="1" ht="19" thickTop="1" thickBot="1" x14ac:dyDescent="0.55000000000000004">
      <c r="A87" s="95"/>
      <c r="B87" s="96" t="s">
        <v>85</v>
      </c>
      <c r="C87" s="97"/>
      <c r="D87" s="98"/>
      <c r="E87" s="99"/>
      <c r="F87" s="100"/>
    </row>
    <row r="88" spans="1:6" s="82" customFormat="1" ht="18.5" thickTop="1" x14ac:dyDescent="0.5">
      <c r="A88" s="1"/>
      <c r="B88" s="1"/>
      <c r="C88" s="101"/>
      <c r="D88" s="101"/>
      <c r="E88" s="1"/>
      <c r="F88" s="1"/>
    </row>
    <row r="89" spans="1:6" s="82" customFormat="1" ht="18.5" thickBot="1" x14ac:dyDescent="0.55000000000000004">
      <c r="A89" s="1"/>
      <c r="B89" s="1"/>
      <c r="C89" s="101"/>
      <c r="D89" s="101"/>
      <c r="E89" s="1"/>
      <c r="F89" s="1"/>
    </row>
    <row r="90" spans="1:6" s="82" customFormat="1" ht="20.5" x14ac:dyDescent="0.55000000000000004">
      <c r="A90" s="102"/>
      <c r="B90" s="103"/>
      <c r="C90" s="104"/>
      <c r="D90" s="104"/>
      <c r="E90" s="104"/>
      <c r="F90" s="105"/>
    </row>
    <row r="91" spans="1:6" s="82" customFormat="1" ht="20.5" x14ac:dyDescent="0.55000000000000004">
      <c r="A91" s="106"/>
      <c r="B91" s="107" t="s">
        <v>99</v>
      </c>
      <c r="C91" s="108"/>
      <c r="D91" s="108"/>
      <c r="E91" s="108"/>
      <c r="F91" s="109"/>
    </row>
    <row r="92" spans="1:6" s="82" customFormat="1" ht="20.5" x14ac:dyDescent="0.55000000000000004">
      <c r="A92" s="106"/>
      <c r="B92" s="107"/>
      <c r="C92" s="108"/>
      <c r="D92" s="108"/>
      <c r="E92" s="108"/>
      <c r="F92" s="109"/>
    </row>
    <row r="93" spans="1:6" s="82" customFormat="1" ht="20.5" x14ac:dyDescent="0.55000000000000004">
      <c r="A93" s="106"/>
      <c r="B93" s="110" t="s">
        <v>18</v>
      </c>
      <c r="C93" s="108"/>
      <c r="D93" s="108"/>
      <c r="E93" s="108"/>
      <c r="F93" s="109"/>
    </row>
    <row r="94" spans="1:6" s="82" customFormat="1" ht="20.5" x14ac:dyDescent="0.55000000000000004">
      <c r="A94" s="106"/>
      <c r="B94" s="107"/>
      <c r="C94" s="108"/>
      <c r="D94" s="108"/>
      <c r="E94" s="108"/>
      <c r="F94" s="109"/>
    </row>
    <row r="95" spans="1:6" s="82" customFormat="1" ht="20.5" x14ac:dyDescent="0.55000000000000004">
      <c r="A95" s="106"/>
      <c r="B95" s="110" t="s">
        <v>19</v>
      </c>
      <c r="C95" s="108"/>
      <c r="D95" s="108"/>
      <c r="E95" s="108"/>
      <c r="F95" s="109"/>
    </row>
    <row r="96" spans="1:6" s="82" customFormat="1" ht="20.5" x14ac:dyDescent="0.55000000000000004">
      <c r="A96" s="111"/>
      <c r="B96" s="116"/>
      <c r="C96" s="108"/>
      <c r="D96" s="108"/>
      <c r="E96" s="108"/>
      <c r="F96" s="109"/>
    </row>
    <row r="97" spans="1:6" s="82" customFormat="1" ht="20.5" x14ac:dyDescent="0.55000000000000004">
      <c r="A97" s="111"/>
      <c r="B97" s="112" t="s">
        <v>20</v>
      </c>
      <c r="C97" s="108"/>
      <c r="D97" s="108"/>
      <c r="E97" s="108"/>
      <c r="F97" s="109"/>
    </row>
    <row r="98" spans="1:6" s="82" customFormat="1" ht="20.5" x14ac:dyDescent="0.55000000000000004">
      <c r="A98" s="111"/>
      <c r="B98" s="116"/>
      <c r="C98" s="108"/>
      <c r="D98" s="108"/>
      <c r="E98" s="108"/>
      <c r="F98" s="109"/>
    </row>
    <row r="99" spans="1:6" s="82" customFormat="1" ht="20.5" x14ac:dyDescent="0.55000000000000004">
      <c r="A99" s="111"/>
      <c r="B99" s="112" t="s">
        <v>21</v>
      </c>
      <c r="C99" s="108"/>
      <c r="D99" s="108"/>
      <c r="E99" s="108"/>
      <c r="F99" s="109"/>
    </row>
    <row r="100" spans="1:6" s="82" customFormat="1" ht="20.5" x14ac:dyDescent="0.55000000000000004">
      <c r="A100" s="111"/>
      <c r="B100" s="116"/>
      <c r="C100" s="108"/>
      <c r="D100" s="108"/>
      <c r="E100" s="108"/>
      <c r="F100" s="109"/>
    </row>
    <row r="101" spans="1:6" s="82" customFormat="1" ht="20.5" x14ac:dyDescent="0.55000000000000004">
      <c r="A101" s="111"/>
      <c r="B101" s="117" t="s">
        <v>22</v>
      </c>
      <c r="C101" s="108"/>
      <c r="D101" s="108"/>
      <c r="E101" s="108"/>
      <c r="F101" s="109"/>
    </row>
    <row r="102" spans="1:6" s="82" customFormat="1" ht="21" thickBot="1" x14ac:dyDescent="0.6">
      <c r="A102" s="113"/>
      <c r="B102" s="118"/>
      <c r="C102" s="108"/>
      <c r="D102" s="114"/>
      <c r="E102" s="114"/>
      <c r="F102" s="115"/>
    </row>
  </sheetData>
  <mergeCells count="25">
    <mergeCell ref="B35:E35"/>
    <mergeCell ref="A1:F1"/>
    <mergeCell ref="B3:E3"/>
    <mergeCell ref="B4:E4"/>
    <mergeCell ref="B14:E14"/>
    <mergeCell ref="B24:C24"/>
    <mergeCell ref="D24:E24"/>
    <mergeCell ref="B27:E27"/>
    <mergeCell ref="B28:E28"/>
    <mergeCell ref="B31:C31"/>
    <mergeCell ref="D31:E31"/>
    <mergeCell ref="B34:E34"/>
    <mergeCell ref="A80:C80"/>
    <mergeCell ref="B49:C49"/>
    <mergeCell ref="D49:E49"/>
    <mergeCell ref="B52:E52"/>
    <mergeCell ref="B53:E53"/>
    <mergeCell ref="B57:E57"/>
    <mergeCell ref="B66:C66"/>
    <mergeCell ref="D66:E66"/>
    <mergeCell ref="B69:E69"/>
    <mergeCell ref="B70:E70"/>
    <mergeCell ref="B78:C78"/>
    <mergeCell ref="D78:E78"/>
    <mergeCell ref="A79:E79"/>
  </mergeCells>
  <pageMargins left="0.7" right="0.7" top="0.75" bottom="0.75" header="0.3" footer="0.3"/>
  <pageSetup scale="86" orientation="portrait" r:id="rId1"/>
  <headerFooter>
    <oddHeader>&amp;CMindigale WSS Tender Docs</oddHeader>
    <oddFooter>&amp;LBid Documents&amp;C&amp;P/&amp;N</oddFooter>
  </headerFooter>
  <rowBreaks count="4" manualBreakCount="4">
    <brk id="19" max="5" man="1"/>
    <brk id="43" max="16383" man="1"/>
    <brk id="67" max="16383" man="1"/>
    <brk id="7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Mindigale WSS _Tender Docs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Ahmed said</dc:creator>
  <cp:lastModifiedBy>Fredrick Gemo</cp:lastModifiedBy>
  <cp:lastPrinted>2025-01-24T06:41:31Z</cp:lastPrinted>
  <dcterms:created xsi:type="dcterms:W3CDTF">2025-01-14T06:36:25Z</dcterms:created>
  <dcterms:modified xsi:type="dcterms:W3CDTF">2025-03-05T12:51:32Z</dcterms:modified>
</cp:coreProperties>
</file>